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vvbro\Documents\Potential Matters\Clients\SAICA\Competency Dial\Competency Dial Tools\"/>
    </mc:Choice>
  </mc:AlternateContent>
  <xr:revisionPtr revIDLastSave="0" documentId="13_ncr:1_{553CA771-6823-46A9-9D9A-0AF69EFF30DD}" xr6:coauthVersionLast="47" xr6:coauthVersionMax="47" xr10:uidLastSave="{00000000-0000-0000-0000-000000000000}"/>
  <bookViews>
    <workbookView xWindow="-108" yWindow="-108" windowWidth="23256" windowHeight="13176" xr2:uid="{00000000-000D-0000-FFFF-FFFF00000000}"/>
  </bookViews>
  <sheets>
    <sheet name="STEP 1 - Your Details" sheetId="6" r:id="rId1"/>
    <sheet name="STEP 2 - Questionnaire" sheetId="1" r:id="rId2"/>
    <sheet name="STEP 3 - Results" sheetId="5" r:id="rId3"/>
    <sheet name="STEP 4 - Development Plan" sheetId="7" r:id="rId4"/>
    <sheet name="BACKGROUND" sheetId="2" state="hidden" r:id="rId5"/>
    <sheet name="DESCRIPTIONS" sheetId="4" state="hidden" r:id="rId6"/>
  </sheets>
  <definedNames>
    <definedName name="_xlnm.Print_Area" localSheetId="2">'STEP 3 - Results'!$A$1:$J$89</definedName>
    <definedName name="_xlnm.Print_Area" localSheetId="3">'STEP 4 - Development Plan'!$A$2:$J$49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4" i="2" l="1"/>
  <c r="P35" i="2"/>
  <c r="A78" i="2" l="1"/>
  <c r="A74" i="5" s="1"/>
  <c r="A75" i="2"/>
  <c r="A50" i="5" s="1"/>
  <c r="A72" i="2"/>
  <c r="A13" i="5" s="1"/>
  <c r="F8" i="5"/>
  <c r="F7" i="5"/>
  <c r="F4" i="5"/>
  <c r="F5" i="5"/>
  <c r="F3" i="5"/>
  <c r="B3" i="2"/>
  <c r="D3" i="2" s="1"/>
  <c r="G3" i="2" s="1"/>
  <c r="B4" i="2"/>
  <c r="D4" i="2" s="1"/>
  <c r="G4" i="2" s="1"/>
  <c r="B5" i="2"/>
  <c r="D5" i="2" s="1"/>
  <c r="G5" i="2" s="1"/>
  <c r="B6" i="2"/>
  <c r="D6" i="2" s="1"/>
  <c r="G6" i="2" s="1"/>
  <c r="B7" i="2"/>
  <c r="D7" i="2" s="1"/>
  <c r="G7" i="2" s="1"/>
  <c r="B8" i="2"/>
  <c r="D8" i="2" s="1"/>
  <c r="G8" i="2" s="1"/>
  <c r="B9" i="2"/>
  <c r="D9" i="2" s="1"/>
  <c r="G9" i="2" s="1"/>
  <c r="B10" i="2"/>
  <c r="D10" i="2" s="1"/>
  <c r="G10" i="2" s="1"/>
  <c r="B11" i="2"/>
  <c r="D11" i="2" s="1"/>
  <c r="G11" i="2" s="1"/>
  <c r="B12" i="2"/>
  <c r="D12" i="2" s="1"/>
  <c r="G12" i="2" s="1"/>
  <c r="B13" i="2"/>
  <c r="D13" i="2" s="1"/>
  <c r="G13" i="2" s="1"/>
  <c r="B14" i="2"/>
  <c r="D14" i="2" s="1"/>
  <c r="G14" i="2" s="1"/>
  <c r="B15" i="2"/>
  <c r="D15" i="2" s="1"/>
  <c r="G15" i="2" s="1"/>
  <c r="B16" i="2"/>
  <c r="D16" i="2" s="1"/>
  <c r="G16" i="2" s="1"/>
  <c r="B17" i="2"/>
  <c r="D17" i="2" s="1"/>
  <c r="G17" i="2" s="1"/>
  <c r="B18" i="2"/>
  <c r="D18" i="2" s="1"/>
  <c r="G18" i="2" s="1"/>
  <c r="B19" i="2"/>
  <c r="D19" i="2" s="1"/>
  <c r="G19" i="2" s="1"/>
  <c r="B20" i="2"/>
  <c r="D20" i="2" s="1"/>
  <c r="G20" i="2" s="1"/>
  <c r="B21" i="2"/>
  <c r="D21" i="2" s="1"/>
  <c r="G21" i="2" s="1"/>
  <c r="B22" i="2"/>
  <c r="D22" i="2" s="1"/>
  <c r="G22" i="2" s="1"/>
  <c r="B23" i="2"/>
  <c r="D23" i="2" s="1"/>
  <c r="G23" i="2" s="1"/>
  <c r="B24" i="2"/>
  <c r="D24" i="2" s="1"/>
  <c r="G24" i="2" s="1"/>
  <c r="B25" i="2"/>
  <c r="D25" i="2" s="1"/>
  <c r="G25" i="2" s="1"/>
  <c r="B26" i="2"/>
  <c r="D26" i="2" s="1"/>
  <c r="G26" i="2" s="1"/>
  <c r="B27" i="2"/>
  <c r="D27" i="2" s="1"/>
  <c r="G27" i="2" s="1"/>
  <c r="B28" i="2"/>
  <c r="D28" i="2" s="1"/>
  <c r="G28" i="2" s="1"/>
  <c r="B29" i="2"/>
  <c r="D29" i="2" s="1"/>
  <c r="G29" i="2" s="1"/>
  <c r="B30" i="2"/>
  <c r="D30" i="2" s="1"/>
  <c r="G30" i="2" s="1"/>
  <c r="B31" i="2"/>
  <c r="D31" i="2" s="1"/>
  <c r="G31" i="2" s="1"/>
  <c r="B32" i="2"/>
  <c r="D32" i="2" s="1"/>
  <c r="G32" i="2" s="1"/>
  <c r="B33" i="2"/>
  <c r="D33" i="2" s="1"/>
  <c r="G33" i="2" s="1"/>
  <c r="B34" i="2"/>
  <c r="D34" i="2" s="1"/>
  <c r="G34" i="2" s="1"/>
  <c r="B35" i="2"/>
  <c r="D35" i="2" s="1"/>
  <c r="G35" i="2" s="1"/>
  <c r="B36" i="2"/>
  <c r="D36" i="2" s="1"/>
  <c r="B37" i="2"/>
  <c r="D37" i="2" s="1"/>
  <c r="I3" i="2" s="1"/>
  <c r="B38" i="2"/>
  <c r="D38" i="2" s="1"/>
  <c r="I4" i="2" s="1"/>
  <c r="B39" i="2"/>
  <c r="D39" i="2" s="1"/>
  <c r="I5" i="2" s="1"/>
  <c r="B40" i="2"/>
  <c r="D40" i="2" s="1"/>
  <c r="I6" i="2" s="1"/>
  <c r="B41" i="2"/>
  <c r="D41" i="2" s="1"/>
  <c r="I7" i="2" s="1"/>
  <c r="B42" i="2"/>
  <c r="D42" i="2" s="1"/>
  <c r="I8" i="2" s="1"/>
  <c r="B43" i="2"/>
  <c r="D43" i="2" s="1"/>
  <c r="I9" i="2" s="1"/>
  <c r="B44" i="2"/>
  <c r="D44" i="2" s="1"/>
  <c r="I10" i="2" s="1"/>
  <c r="B45" i="2"/>
  <c r="D45" i="2" s="1"/>
  <c r="I11" i="2" s="1"/>
  <c r="B46" i="2"/>
  <c r="D46" i="2" s="1"/>
  <c r="I12" i="2" s="1"/>
  <c r="B47" i="2"/>
  <c r="D47" i="2" s="1"/>
  <c r="I13" i="2" s="1"/>
  <c r="B48" i="2"/>
  <c r="D48" i="2" s="1"/>
  <c r="I14" i="2" s="1"/>
  <c r="B49" i="2"/>
  <c r="D49" i="2" s="1"/>
  <c r="I15" i="2" s="1"/>
  <c r="B50" i="2"/>
  <c r="D50" i="2" s="1"/>
  <c r="I16" i="2" s="1"/>
  <c r="B51" i="2"/>
  <c r="D51" i="2" s="1"/>
  <c r="I17" i="2" s="1"/>
  <c r="B52" i="2"/>
  <c r="D52" i="2" s="1"/>
  <c r="I18" i="2" s="1"/>
  <c r="B53" i="2"/>
  <c r="D53" i="2" s="1"/>
  <c r="I19" i="2" s="1"/>
  <c r="B54" i="2"/>
  <c r="D54" i="2" s="1"/>
  <c r="I20" i="2" s="1"/>
  <c r="B55" i="2"/>
  <c r="D55" i="2" s="1"/>
  <c r="I21" i="2" s="1"/>
  <c r="B56" i="2"/>
  <c r="D56" i="2" s="1"/>
  <c r="I22" i="2" s="1"/>
  <c r="B57" i="2"/>
  <c r="D57" i="2" s="1"/>
  <c r="I23" i="2" s="1"/>
  <c r="B58" i="2"/>
  <c r="D58" i="2" s="1"/>
  <c r="I24" i="2" s="1"/>
  <c r="B59" i="2"/>
  <c r="D59" i="2" s="1"/>
  <c r="I25" i="2" s="1"/>
  <c r="B60" i="2"/>
  <c r="D60" i="2" s="1"/>
  <c r="I26" i="2" s="1"/>
  <c r="B61" i="2"/>
  <c r="D61" i="2" s="1"/>
  <c r="I27" i="2" s="1"/>
  <c r="B62" i="2"/>
  <c r="D62" i="2" s="1"/>
  <c r="I28" i="2" s="1"/>
  <c r="B63" i="2"/>
  <c r="D63" i="2" s="1"/>
  <c r="I29" i="2" s="1"/>
  <c r="B64" i="2"/>
  <c r="D64" i="2" s="1"/>
  <c r="I30" i="2" s="1"/>
  <c r="B65" i="2"/>
  <c r="D65" i="2" s="1"/>
  <c r="I31" i="2" s="1"/>
  <c r="B66" i="2"/>
  <c r="D66" i="2" s="1"/>
  <c r="I32" i="2" s="1"/>
  <c r="B67" i="2"/>
  <c r="D67" i="2" s="1"/>
  <c r="I33" i="2" s="1"/>
  <c r="B68" i="2"/>
  <c r="D68" i="2" s="1"/>
  <c r="I34" i="2" s="1"/>
  <c r="B69" i="2"/>
  <c r="D69" i="2" s="1"/>
  <c r="I35" i="2" s="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13" i="1"/>
  <c r="I2" i="2" l="1"/>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2" i="2"/>
  <c r="N27" i="2" l="1"/>
  <c r="M27" i="2"/>
  <c r="K7" i="2"/>
  <c r="M7" i="2"/>
  <c r="N7" i="2"/>
  <c r="M26" i="2"/>
  <c r="N26" i="2"/>
  <c r="K24" i="2"/>
  <c r="M24" i="2"/>
  <c r="N24" i="2"/>
  <c r="N31" i="2"/>
  <c r="M31" i="2"/>
  <c r="M6" i="2"/>
  <c r="N6" i="2"/>
  <c r="N21" i="2"/>
  <c r="M21" i="2"/>
  <c r="M3" i="2"/>
  <c r="N3" i="2"/>
  <c r="K16" i="2"/>
  <c r="N16" i="2"/>
  <c r="M16" i="2"/>
  <c r="K29" i="2"/>
  <c r="M29" i="2"/>
  <c r="N29" i="2"/>
  <c r="M11" i="2"/>
  <c r="N11" i="2"/>
  <c r="M32" i="2"/>
  <c r="N32" i="2"/>
  <c r="M13" i="2"/>
  <c r="N13" i="2"/>
  <c r="M10" i="2"/>
  <c r="N10" i="2"/>
  <c r="M25" i="2"/>
  <c r="N25" i="2"/>
  <c r="M19" i="2"/>
  <c r="N19" i="2"/>
  <c r="M4" i="2"/>
  <c r="N4" i="2"/>
  <c r="M20" i="2"/>
  <c r="N20" i="2"/>
  <c r="M33" i="2"/>
  <c r="N33" i="2"/>
  <c r="K15" i="2"/>
  <c r="M15" i="2"/>
  <c r="N15" i="2"/>
  <c r="K17" i="2"/>
  <c r="M17" i="2"/>
  <c r="N17" i="2"/>
  <c r="M30" i="2"/>
  <c r="N30" i="2"/>
  <c r="M14" i="2"/>
  <c r="N14" i="2"/>
  <c r="M28" i="2"/>
  <c r="N28" i="2"/>
  <c r="M12" i="2"/>
  <c r="N12" i="2"/>
  <c r="K9" i="2"/>
  <c r="M9" i="2"/>
  <c r="N9" i="2"/>
  <c r="K8" i="2"/>
  <c r="N8" i="2"/>
  <c r="M8" i="2"/>
  <c r="K23" i="2"/>
  <c r="M23" i="2"/>
  <c r="N23" i="2"/>
  <c r="M22" i="2"/>
  <c r="N22" i="2"/>
  <c r="M5" i="2"/>
  <c r="N5" i="2"/>
  <c r="M34" i="2"/>
  <c r="N34" i="2"/>
  <c r="M18" i="2"/>
  <c r="N18" i="2"/>
  <c r="M35" i="2"/>
  <c r="N35" i="2"/>
  <c r="K26" i="2"/>
  <c r="K30" i="2"/>
  <c r="K6" i="2"/>
  <c r="K14" i="2"/>
  <c r="K21" i="2"/>
  <c r="K28" i="2"/>
  <c r="K3" i="2"/>
  <c r="K4" i="2"/>
  <c r="K12" i="2"/>
  <c r="K20" i="2"/>
  <c r="K27" i="2"/>
  <c r="K33" i="2"/>
  <c r="K11" i="2"/>
  <c r="K22" i="2"/>
  <c r="K32" i="2"/>
  <c r="K5" i="2"/>
  <c r="K13" i="2"/>
  <c r="K34" i="2"/>
  <c r="K31" i="2"/>
  <c r="K10" i="2"/>
  <c r="K18" i="2"/>
  <c r="K25" i="2"/>
  <c r="K19" i="2"/>
  <c r="K35" i="2"/>
  <c r="A85" i="1"/>
  <c r="C85" i="1" s="1"/>
  <c r="B2" i="2"/>
  <c r="O7" i="2" l="1"/>
  <c r="O6" i="2"/>
  <c r="O16" i="2"/>
  <c r="O27" i="2"/>
  <c r="O25" i="2"/>
  <c r="O11" i="2"/>
  <c r="O35" i="2"/>
  <c r="O18" i="2"/>
  <c r="O22" i="2"/>
  <c r="O12" i="2"/>
  <c r="O15" i="2"/>
  <c r="O20" i="2"/>
  <c r="O32" i="2"/>
  <c r="O29" i="2"/>
  <c r="O21" i="2"/>
  <c r="O31" i="2"/>
  <c r="O24" i="2"/>
  <c r="O34" i="2"/>
  <c r="O8" i="2"/>
  <c r="O23" i="2"/>
  <c r="O17" i="2"/>
  <c r="O5" i="2"/>
  <c r="O19" i="2"/>
  <c r="O9" i="2"/>
  <c r="O10" i="2"/>
  <c r="O26" i="2"/>
  <c r="O30" i="2"/>
  <c r="O28" i="2"/>
  <c r="O33" i="2"/>
  <c r="O13" i="2"/>
  <c r="O4" i="2"/>
  <c r="O3" i="2"/>
  <c r="O14" i="2"/>
  <c r="D2" i="2"/>
  <c r="G2" i="2" s="1"/>
  <c r="K2" i="2" l="1"/>
  <c r="N2" i="2"/>
  <c r="M2" i="2"/>
  <c r="S3" i="2" l="1"/>
  <c r="S10" i="2"/>
  <c r="S24" i="2"/>
  <c r="S4" i="2"/>
  <c r="S11" i="2"/>
  <c r="S18" i="2"/>
  <c r="S31" i="2"/>
  <c r="S5" i="2"/>
  <c r="S12" i="2"/>
  <c r="S19" i="2"/>
  <c r="S25" i="2"/>
  <c r="S32" i="2"/>
  <c r="S6" i="2"/>
  <c r="S13" i="2"/>
  <c r="S20" i="2"/>
  <c r="S26" i="2"/>
  <c r="S7" i="2"/>
  <c r="S14" i="2"/>
  <c r="S27" i="2"/>
  <c r="S33" i="2"/>
  <c r="S8" i="2"/>
  <c r="S15" i="2"/>
  <c r="S21" i="2"/>
  <c r="S28" i="2"/>
  <c r="S34" i="2"/>
  <c r="S9" i="2"/>
  <c r="S16" i="2"/>
  <c r="S22" i="2"/>
  <c r="S29" i="2"/>
  <c r="S35" i="2"/>
  <c r="S17" i="2"/>
  <c r="S23" i="2"/>
  <c r="S30" i="2"/>
  <c r="O2" i="2"/>
  <c r="S2" i="2"/>
  <c r="T2" i="2" s="1"/>
  <c r="W2" i="2" s="1"/>
  <c r="A18" i="5" s="1"/>
  <c r="AO9" i="2"/>
  <c r="AO10" i="2" s="1"/>
  <c r="Z5" i="2" l="1"/>
  <c r="AA5" i="2" s="1"/>
  <c r="Z12" i="2"/>
  <c r="AA12" i="2" s="1"/>
  <c r="Z18" i="2"/>
  <c r="AA18" i="2" s="1"/>
  <c r="Z31" i="2"/>
  <c r="AA31" i="2" s="1"/>
  <c r="Z6" i="2"/>
  <c r="AA6" i="2" s="1"/>
  <c r="Z19" i="2"/>
  <c r="AA19" i="2" s="1"/>
  <c r="Z25" i="2"/>
  <c r="AA25" i="2" s="1"/>
  <c r="Z32" i="2"/>
  <c r="AA32" i="2" s="1"/>
  <c r="Z7" i="2"/>
  <c r="AA7" i="2" s="1"/>
  <c r="Z13" i="2"/>
  <c r="AA13" i="2" s="1"/>
  <c r="Z20" i="2"/>
  <c r="AA20" i="2" s="1"/>
  <c r="Z26" i="2"/>
  <c r="AA26" i="2" s="1"/>
  <c r="Z8" i="2"/>
  <c r="AA8" i="2" s="1"/>
  <c r="Z14" i="2"/>
  <c r="AA14" i="2" s="1"/>
  <c r="Z27" i="2"/>
  <c r="AA27" i="2" s="1"/>
  <c r="Z33" i="2"/>
  <c r="AA33" i="2" s="1"/>
  <c r="Z15" i="2"/>
  <c r="AA15" i="2" s="1"/>
  <c r="Z21" i="2"/>
  <c r="AA21" i="2" s="1"/>
  <c r="Z28" i="2"/>
  <c r="AA28" i="2" s="1"/>
  <c r="Z34" i="2"/>
  <c r="AA34" i="2" s="1"/>
  <c r="Z3" i="2"/>
  <c r="AA3" i="2" s="1"/>
  <c r="Z9" i="2"/>
  <c r="AA9" i="2" s="1"/>
  <c r="Z16" i="2"/>
  <c r="AA16" i="2" s="1"/>
  <c r="Z22" i="2"/>
  <c r="AA22" i="2" s="1"/>
  <c r="Z35" i="2"/>
  <c r="AA35" i="2" s="1"/>
  <c r="Z4" i="2"/>
  <c r="AA4" i="2" s="1"/>
  <c r="Z10" i="2"/>
  <c r="AA10" i="2" s="1"/>
  <c r="Z23" i="2"/>
  <c r="AA23" i="2" s="1"/>
  <c r="Z29" i="2"/>
  <c r="AA29" i="2" s="1"/>
  <c r="Z11" i="2"/>
  <c r="AA11" i="2" s="1"/>
  <c r="Z17" i="2"/>
  <c r="AA17" i="2" s="1"/>
  <c r="Z24" i="2"/>
  <c r="AA24" i="2" s="1"/>
  <c r="Z30" i="2"/>
  <c r="AA30" i="2" s="1"/>
  <c r="T17" i="2"/>
  <c r="U17" i="2" s="1"/>
  <c r="T18" i="2"/>
  <c r="U18" i="2" s="1"/>
  <c r="T15" i="2"/>
  <c r="W15" i="2" s="1"/>
  <c r="T10" i="2"/>
  <c r="U10" i="2" s="1"/>
  <c r="T33" i="2"/>
  <c r="U33" i="2" s="1"/>
  <c r="T25" i="2"/>
  <c r="W25" i="2" s="1"/>
  <c r="T7" i="2"/>
  <c r="W7" i="2" s="1"/>
  <c r="F38" i="5" s="1"/>
  <c r="T6" i="2"/>
  <c r="U6" i="2" s="1"/>
  <c r="T16" i="2"/>
  <c r="W16" i="2" s="1"/>
  <c r="T27" i="2"/>
  <c r="W27" i="2" s="1"/>
  <c r="T32" i="2"/>
  <c r="U32" i="2" s="1"/>
  <c r="T9" i="2"/>
  <c r="U9" i="2" s="1"/>
  <c r="T30" i="2"/>
  <c r="V30" i="2" s="1"/>
  <c r="T31" i="2"/>
  <c r="V31" i="2" s="1"/>
  <c r="T23" i="2"/>
  <c r="V23" i="2" s="1"/>
  <c r="T11" i="2"/>
  <c r="T34" i="2"/>
  <c r="T14" i="2"/>
  <c r="T4" i="2"/>
  <c r="T28" i="2"/>
  <c r="T19" i="2"/>
  <c r="T8" i="2"/>
  <c r="T21" i="2"/>
  <c r="T12" i="2"/>
  <c r="T35" i="2"/>
  <c r="T26" i="2"/>
  <c r="T5" i="2"/>
  <c r="T29" i="2"/>
  <c r="T20" i="2"/>
  <c r="T22" i="2"/>
  <c r="T13" i="2"/>
  <c r="T24" i="2"/>
  <c r="T3" i="2"/>
  <c r="Z2" i="2"/>
  <c r="V2" i="2"/>
  <c r="A17" i="5" s="1"/>
  <c r="U2" i="2"/>
  <c r="A15" i="5" s="1"/>
  <c r="U15" i="2" l="1"/>
  <c r="V17" i="2"/>
  <c r="W17" i="2"/>
  <c r="W18" i="2"/>
  <c r="V18" i="2"/>
  <c r="U31" i="2"/>
  <c r="V7" i="2"/>
  <c r="F37" i="5" s="1"/>
  <c r="W10" i="2"/>
  <c r="A29" i="7"/>
  <c r="F62" i="5"/>
  <c r="A22" i="7"/>
  <c r="A62" i="5"/>
  <c r="V33" i="2"/>
  <c r="A64" i="5" s="1"/>
  <c r="W33" i="2"/>
  <c r="A65" i="5" s="1"/>
  <c r="V15" i="2"/>
  <c r="V16" i="2"/>
  <c r="U7" i="2"/>
  <c r="F35" i="5" s="1"/>
  <c r="W31" i="2"/>
  <c r="U25" i="2"/>
  <c r="U16" i="2"/>
  <c r="V10" i="2"/>
  <c r="V25" i="2"/>
  <c r="W6" i="2"/>
  <c r="A38" i="5" s="1"/>
  <c r="V6" i="2"/>
  <c r="A37" i="5" s="1"/>
  <c r="U27" i="2"/>
  <c r="V27" i="2"/>
  <c r="W32" i="2"/>
  <c r="F65" i="5" s="1"/>
  <c r="U23" i="2"/>
  <c r="U30" i="2"/>
  <c r="W30" i="2"/>
  <c r="V32" i="2"/>
  <c r="F64" i="5" s="1"/>
  <c r="V9" i="2"/>
  <c r="W9" i="2"/>
  <c r="W23" i="2"/>
  <c r="U19" i="2"/>
  <c r="V19" i="2"/>
  <c r="W19" i="2"/>
  <c r="U11" i="2"/>
  <c r="V11" i="2"/>
  <c r="W11" i="2"/>
  <c r="W29" i="2"/>
  <c r="U29" i="2"/>
  <c r="V29" i="2"/>
  <c r="V35" i="2"/>
  <c r="A54" i="5" s="1"/>
  <c r="W35" i="2"/>
  <c r="A55" i="5" s="1"/>
  <c r="U35" i="2"/>
  <c r="V28" i="2"/>
  <c r="U28" i="2"/>
  <c r="W28" i="2"/>
  <c r="U26" i="2"/>
  <c r="V26" i="2"/>
  <c r="W26" i="2"/>
  <c r="U13" i="2"/>
  <c r="V13" i="2"/>
  <c r="W13" i="2"/>
  <c r="V4" i="2"/>
  <c r="A27" i="5" s="1"/>
  <c r="W4" i="2"/>
  <c r="A28" i="5" s="1"/>
  <c r="U4" i="2"/>
  <c r="A25" i="5" s="1"/>
  <c r="U24" i="2"/>
  <c r="W24" i="2"/>
  <c r="V24" i="2"/>
  <c r="W22" i="2"/>
  <c r="V22" i="2"/>
  <c r="U22" i="2"/>
  <c r="U14" i="2"/>
  <c r="V14" i="2"/>
  <c r="W14" i="2"/>
  <c r="U34" i="2"/>
  <c r="V34" i="2"/>
  <c r="F54" i="5" s="1"/>
  <c r="W34" i="2"/>
  <c r="F55" i="5" s="1"/>
  <c r="V12" i="2"/>
  <c r="W12" i="2"/>
  <c r="U12" i="2"/>
  <c r="U3" i="2"/>
  <c r="F15" i="5" s="1"/>
  <c r="V3" i="2"/>
  <c r="F17" i="5" s="1"/>
  <c r="W3" i="2"/>
  <c r="F18" i="5" s="1"/>
  <c r="U21" i="2"/>
  <c r="W21" i="2"/>
  <c r="V21" i="2"/>
  <c r="V20" i="2"/>
  <c r="U20" i="2"/>
  <c r="W20" i="2"/>
  <c r="V5" i="2"/>
  <c r="F27" i="5" s="1"/>
  <c r="W5" i="2"/>
  <c r="F28" i="5" s="1"/>
  <c r="U5" i="2"/>
  <c r="F25" i="5" s="1"/>
  <c r="U8" i="2"/>
  <c r="V8" i="2"/>
  <c r="W8" i="2"/>
  <c r="A35" i="5"/>
  <c r="AA2" i="2"/>
  <c r="AB17" i="2" s="1"/>
  <c r="Z36" i="2"/>
  <c r="J80" i="5"/>
  <c r="J86" i="5"/>
  <c r="J82" i="5"/>
  <c r="J84" i="5"/>
  <c r="AB15" i="2" l="1"/>
  <c r="AD15" i="2" s="1"/>
  <c r="AG15" i="2" s="1"/>
  <c r="AB21" i="2"/>
  <c r="AH21" i="2" s="1"/>
  <c r="AK21" i="2" s="1"/>
  <c r="AB9" i="2"/>
  <c r="AH9" i="2" s="1"/>
  <c r="AK9" i="2" s="1"/>
  <c r="AH17" i="2"/>
  <c r="AK17" i="2" s="1"/>
  <c r="AI17" i="2"/>
  <c r="AJ17" i="2" s="1"/>
  <c r="AD17" i="2"/>
  <c r="AG17" i="2" s="1"/>
  <c r="AE17" i="2"/>
  <c r="AF17" i="2" s="1"/>
  <c r="AC17" i="2"/>
  <c r="AB4" i="2"/>
  <c r="AB11" i="2"/>
  <c r="AB5" i="2"/>
  <c r="AB10" i="2"/>
  <c r="AB27" i="2"/>
  <c r="AB23" i="2"/>
  <c r="AB18" i="2"/>
  <c r="AB12" i="2"/>
  <c r="AB31" i="2"/>
  <c r="AB14" i="2"/>
  <c r="AB25" i="2"/>
  <c r="AB20" i="2"/>
  <c r="AB26" i="2"/>
  <c r="AB28" i="2"/>
  <c r="AB16" i="2"/>
  <c r="AB19" i="2"/>
  <c r="AB7" i="2"/>
  <c r="AB34" i="2"/>
  <c r="AB22" i="2"/>
  <c r="AB3" i="2"/>
  <c r="AB35" i="2"/>
  <c r="AB6" i="2"/>
  <c r="AB24" i="2"/>
  <c r="AB30" i="2"/>
  <c r="AB8" i="2"/>
  <c r="AB32" i="2"/>
  <c r="AB13" i="2"/>
  <c r="AB29" i="2"/>
  <c r="AB33" i="2"/>
  <c r="A15" i="7"/>
  <c r="F52" i="5"/>
  <c r="A52" i="5"/>
  <c r="A8" i="7"/>
  <c r="AB2" i="2"/>
  <c r="AE2" i="2" s="1"/>
  <c r="I78" i="5" s="1"/>
  <c r="J78" i="5"/>
  <c r="AA36" i="2"/>
  <c r="Z37" i="2"/>
  <c r="AA37" i="2" s="1"/>
  <c r="AC15" i="2" l="1"/>
  <c r="AI15" i="2"/>
  <c r="AJ15" i="2" s="1"/>
  <c r="AH15" i="2"/>
  <c r="AK15" i="2" s="1"/>
  <c r="AE15" i="2"/>
  <c r="AF15" i="2" s="1"/>
  <c r="AC21" i="2"/>
  <c r="AE21" i="2"/>
  <c r="AF21" i="2" s="1"/>
  <c r="AD21" i="2"/>
  <c r="AG21" i="2" s="1"/>
  <c r="AD9" i="2"/>
  <c r="AG9" i="2" s="1"/>
  <c r="AI21" i="2"/>
  <c r="AJ21" i="2" s="1"/>
  <c r="AC9" i="2"/>
  <c r="AE9" i="2"/>
  <c r="AF9" i="2" s="1"/>
  <c r="AI9" i="2"/>
  <c r="AJ9" i="2" s="1"/>
  <c r="AD7" i="2"/>
  <c r="AG7" i="2" s="1"/>
  <c r="AE7" i="2"/>
  <c r="AF7" i="2" s="1"/>
  <c r="AH7" i="2"/>
  <c r="AK7" i="2" s="1"/>
  <c r="AI7" i="2"/>
  <c r="AJ7" i="2" s="1"/>
  <c r="AC7" i="2"/>
  <c r="AD31" i="2"/>
  <c r="AG31" i="2" s="1"/>
  <c r="AE31" i="2"/>
  <c r="AF31" i="2" s="1"/>
  <c r="AH31" i="2"/>
  <c r="AK31" i="2" s="1"/>
  <c r="AI31" i="2"/>
  <c r="AJ31" i="2" s="1"/>
  <c r="AC31" i="2"/>
  <c r="AD13" i="2"/>
  <c r="AG13" i="2" s="1"/>
  <c r="AE13" i="2"/>
  <c r="AF13" i="2" s="1"/>
  <c r="AH13" i="2"/>
  <c r="AK13" i="2" s="1"/>
  <c r="AI13" i="2"/>
  <c r="AJ13" i="2" s="1"/>
  <c r="AC13" i="2"/>
  <c r="AD19" i="2"/>
  <c r="AG19" i="2" s="1"/>
  <c r="AE19" i="2"/>
  <c r="AF19" i="2" s="1"/>
  <c r="AH19" i="2"/>
  <c r="AK19" i="2" s="1"/>
  <c r="AI19" i="2"/>
  <c r="AJ19" i="2" s="1"/>
  <c r="AC19" i="2"/>
  <c r="AI12" i="2"/>
  <c r="AJ12" i="2" s="1"/>
  <c r="AD12" i="2"/>
  <c r="AG12" i="2" s="1"/>
  <c r="AE12" i="2"/>
  <c r="AF12" i="2" s="1"/>
  <c r="AH12" i="2"/>
  <c r="AK12" i="2" s="1"/>
  <c r="AC12" i="2"/>
  <c r="AD29" i="2"/>
  <c r="AG29" i="2" s="1"/>
  <c r="AE29" i="2"/>
  <c r="AF29" i="2" s="1"/>
  <c r="AH29" i="2"/>
  <c r="AK29" i="2" s="1"/>
  <c r="AI29" i="2"/>
  <c r="AJ29" i="2" s="1"/>
  <c r="AC29" i="2"/>
  <c r="AD16" i="2"/>
  <c r="AG16" i="2" s="1"/>
  <c r="AE16" i="2"/>
  <c r="AF16" i="2" s="1"/>
  <c r="AH16" i="2"/>
  <c r="AK16" i="2" s="1"/>
  <c r="AI16" i="2"/>
  <c r="AJ16" i="2" s="1"/>
  <c r="AC16" i="2"/>
  <c r="AD18" i="2"/>
  <c r="AG18" i="2" s="1"/>
  <c r="AE18" i="2"/>
  <c r="AF18" i="2" s="1"/>
  <c r="AH18" i="2"/>
  <c r="AK18" i="2" s="1"/>
  <c r="AI18" i="2"/>
  <c r="AJ18" i="2" s="1"/>
  <c r="AC18" i="2"/>
  <c r="AD10" i="2"/>
  <c r="AG10" i="2" s="1"/>
  <c r="AE10" i="2"/>
  <c r="AF10" i="2" s="1"/>
  <c r="AH10" i="2"/>
  <c r="AK10" i="2" s="1"/>
  <c r="AI10" i="2"/>
  <c r="AJ10" i="2" s="1"/>
  <c r="AC10" i="2"/>
  <c r="AD32" i="2"/>
  <c r="AG32" i="2" s="1"/>
  <c r="AE32" i="2"/>
  <c r="AF32" i="2" s="1"/>
  <c r="AH32" i="2"/>
  <c r="AK32" i="2" s="1"/>
  <c r="AI32" i="2"/>
  <c r="AJ32" i="2" s="1"/>
  <c r="AC32" i="2"/>
  <c r="AD8" i="2"/>
  <c r="AG8" i="2" s="1"/>
  <c r="AE8" i="2"/>
  <c r="AF8" i="2" s="1"/>
  <c r="AH8" i="2"/>
  <c r="AK8" i="2" s="1"/>
  <c r="AI8" i="2"/>
  <c r="AJ8" i="2" s="1"/>
  <c r="AC8" i="2"/>
  <c r="AI28" i="2"/>
  <c r="AJ28" i="2" s="1"/>
  <c r="AD28" i="2"/>
  <c r="AG28" i="2" s="1"/>
  <c r="AE28" i="2"/>
  <c r="AF28" i="2" s="1"/>
  <c r="AH28" i="2"/>
  <c r="AK28" i="2" s="1"/>
  <c r="AC28" i="2"/>
  <c r="AD23" i="2"/>
  <c r="AG23" i="2" s="1"/>
  <c r="AE23" i="2"/>
  <c r="AF23" i="2" s="1"/>
  <c r="AH23" i="2"/>
  <c r="AK23" i="2" s="1"/>
  <c r="AI23" i="2"/>
  <c r="AJ23" i="2" s="1"/>
  <c r="AC23" i="2"/>
  <c r="AD5" i="2"/>
  <c r="AG5" i="2" s="1"/>
  <c r="C84" i="5" s="1"/>
  <c r="AE5" i="2"/>
  <c r="AF5" i="2" s="1"/>
  <c r="AH5" i="2"/>
  <c r="AK5" i="2" s="1"/>
  <c r="C85" i="5" s="1"/>
  <c r="AI5" i="2"/>
  <c r="AJ5" i="2" s="1"/>
  <c r="AC5" i="2"/>
  <c r="A84" i="5" s="1"/>
  <c r="AE30" i="2"/>
  <c r="AF30" i="2" s="1"/>
  <c r="AH30" i="2"/>
  <c r="AK30" i="2" s="1"/>
  <c r="AI30" i="2"/>
  <c r="AJ30" i="2" s="1"/>
  <c r="AD30" i="2"/>
  <c r="AG30" i="2" s="1"/>
  <c r="AC30" i="2"/>
  <c r="AD27" i="2"/>
  <c r="AG27" i="2" s="1"/>
  <c r="AE27" i="2"/>
  <c r="AF27" i="2" s="1"/>
  <c r="AH27" i="2"/>
  <c r="AK27" i="2" s="1"/>
  <c r="AI27" i="2"/>
  <c r="AJ27" i="2" s="1"/>
  <c r="AC27" i="2"/>
  <c r="AD11" i="2"/>
  <c r="AG11" i="2" s="1"/>
  <c r="AE11" i="2"/>
  <c r="AF11" i="2" s="1"/>
  <c r="AH11" i="2"/>
  <c r="AK11" i="2" s="1"/>
  <c r="AI11" i="2"/>
  <c r="AJ11" i="2" s="1"/>
  <c r="AC11" i="2"/>
  <c r="AD26" i="2"/>
  <c r="AG26" i="2" s="1"/>
  <c r="AE26" i="2"/>
  <c r="AF26" i="2" s="1"/>
  <c r="AH26" i="2"/>
  <c r="AK26" i="2" s="1"/>
  <c r="AI26" i="2"/>
  <c r="AJ26" i="2" s="1"/>
  <c r="AC26" i="2"/>
  <c r="AD24" i="2"/>
  <c r="AG24" i="2" s="1"/>
  <c r="AE24" i="2"/>
  <c r="AF24" i="2" s="1"/>
  <c r="AH24" i="2"/>
  <c r="AK24" i="2" s="1"/>
  <c r="AI24" i="2"/>
  <c r="AJ24" i="2" s="1"/>
  <c r="AC24" i="2"/>
  <c r="AI20" i="2"/>
  <c r="AJ20" i="2" s="1"/>
  <c r="AD20" i="2"/>
  <c r="AG20" i="2" s="1"/>
  <c r="AE20" i="2"/>
  <c r="AF20" i="2" s="1"/>
  <c r="AH20" i="2"/>
  <c r="AK20" i="2" s="1"/>
  <c r="AC20" i="2"/>
  <c r="AI4" i="2"/>
  <c r="AJ4" i="2" s="1"/>
  <c r="AD4" i="2"/>
  <c r="AG4" i="2" s="1"/>
  <c r="C82" i="5" s="1"/>
  <c r="AE4" i="2"/>
  <c r="AF4" i="2" s="1"/>
  <c r="AH4" i="2"/>
  <c r="AK4" i="2" s="1"/>
  <c r="C83" i="5" s="1"/>
  <c r="AC4" i="2"/>
  <c r="A82" i="5" s="1"/>
  <c r="AD3" i="2"/>
  <c r="AG3" i="2" s="1"/>
  <c r="C80" i="5" s="1"/>
  <c r="AE3" i="2"/>
  <c r="AF3" i="2" s="1"/>
  <c r="AH3" i="2"/>
  <c r="AK3" i="2" s="1"/>
  <c r="C81" i="5" s="1"/>
  <c r="AI3" i="2"/>
  <c r="AJ3" i="2" s="1"/>
  <c r="AC3" i="2"/>
  <c r="A80" i="5" s="1"/>
  <c r="AE6" i="2"/>
  <c r="AF6" i="2" s="1"/>
  <c r="AH6" i="2"/>
  <c r="AK6" i="2" s="1"/>
  <c r="C87" i="5" s="1"/>
  <c r="AI6" i="2"/>
  <c r="AJ6" i="2" s="1"/>
  <c r="AD6" i="2"/>
  <c r="AG6" i="2" s="1"/>
  <c r="C86" i="5" s="1"/>
  <c r="AC6" i="2"/>
  <c r="A86" i="5" s="1"/>
  <c r="AE22" i="2"/>
  <c r="AF22" i="2" s="1"/>
  <c r="AH22" i="2"/>
  <c r="AK22" i="2" s="1"/>
  <c r="AI22" i="2"/>
  <c r="AJ22" i="2" s="1"/>
  <c r="AD22" i="2"/>
  <c r="AG22" i="2" s="1"/>
  <c r="AC22" i="2"/>
  <c r="AH25" i="2"/>
  <c r="AK25" i="2" s="1"/>
  <c r="AI25" i="2"/>
  <c r="AJ25" i="2" s="1"/>
  <c r="AD25" i="2"/>
  <c r="AG25" i="2" s="1"/>
  <c r="AE25" i="2"/>
  <c r="AF25" i="2" s="1"/>
  <c r="AC25" i="2"/>
  <c r="AH33" i="2"/>
  <c r="AK33" i="2" s="1"/>
  <c r="AI33" i="2"/>
  <c r="AJ33" i="2" s="1"/>
  <c r="AD33" i="2"/>
  <c r="AG33" i="2" s="1"/>
  <c r="AE33" i="2"/>
  <c r="AF33" i="2" s="1"/>
  <c r="AC33" i="2"/>
  <c r="AD35" i="2"/>
  <c r="AG35" i="2" s="1"/>
  <c r="AE35" i="2"/>
  <c r="AF35" i="2" s="1"/>
  <c r="AH35" i="2"/>
  <c r="AK35" i="2" s="1"/>
  <c r="AI35" i="2"/>
  <c r="AJ35" i="2" s="1"/>
  <c r="AC35" i="2"/>
  <c r="AD34" i="2"/>
  <c r="AG34" i="2" s="1"/>
  <c r="AE34" i="2"/>
  <c r="AF34" i="2" s="1"/>
  <c r="AH34" i="2"/>
  <c r="AK34" i="2" s="1"/>
  <c r="AI34" i="2"/>
  <c r="AJ34" i="2" s="1"/>
  <c r="AC34" i="2"/>
  <c r="AE14" i="2"/>
  <c r="AF14" i="2" s="1"/>
  <c r="AH14" i="2"/>
  <c r="AK14" i="2" s="1"/>
  <c r="AI14" i="2"/>
  <c r="AJ14" i="2" s="1"/>
  <c r="AD14" i="2"/>
  <c r="AG14" i="2" s="1"/>
  <c r="AC14" i="2"/>
  <c r="AD2" i="2"/>
  <c r="AG2" i="2" s="1"/>
  <c r="C78" i="5" s="1"/>
  <c r="AC2" i="2"/>
  <c r="A78" i="5" s="1"/>
  <c r="AH2" i="2"/>
  <c r="AK2" i="2" s="1"/>
  <c r="C79" i="5" s="1"/>
  <c r="AI2" i="2"/>
  <c r="I79" i="5" s="1"/>
  <c r="AF2" i="2"/>
  <c r="I82" i="5" l="1"/>
  <c r="I84" i="5"/>
  <c r="I86" i="5"/>
  <c r="I85" i="5"/>
  <c r="I81" i="5"/>
  <c r="I87" i="5"/>
  <c r="I83" i="5"/>
  <c r="I80" i="5"/>
  <c r="AJ2" i="2"/>
</calcChain>
</file>

<file path=xl/sharedStrings.xml><?xml version="1.0" encoding="utf-8"?>
<sst xmlns="http://schemas.openxmlformats.org/spreadsheetml/2006/main" count="323" uniqueCount="218">
  <si>
    <t>NAME</t>
  </si>
  <si>
    <t>STATEMENT</t>
  </si>
  <si>
    <t>P</t>
  </si>
  <si>
    <t>N</t>
  </si>
  <si>
    <t>SCR</t>
  </si>
  <si>
    <t>INVRT</t>
  </si>
  <si>
    <t>FINAL</t>
  </si>
  <si>
    <t>GRP 1</t>
  </si>
  <si>
    <t>GRP 2</t>
  </si>
  <si>
    <t>TOTAL</t>
  </si>
  <si>
    <t>RATIO</t>
  </si>
  <si>
    <t>HIGH</t>
  </si>
  <si>
    <t>LOW</t>
  </si>
  <si>
    <t>COMP</t>
  </si>
  <si>
    <t>NUMBER</t>
  </si>
  <si>
    <t>DESCRIPTION</t>
  </si>
  <si>
    <t>You reached the end of the questionnaire</t>
  </si>
  <si>
    <t>Your personal details</t>
  </si>
  <si>
    <t>SOMETIMES</t>
  </si>
  <si>
    <t>OFTEN</t>
  </si>
  <si>
    <t>Over the last 6 months, to what extent did you:</t>
  </si>
  <si>
    <t>Business Ethics</t>
  </si>
  <si>
    <t>Professional Ethics</t>
  </si>
  <si>
    <t>Self-Development</t>
  </si>
  <si>
    <t>Adaptive Mindset</t>
  </si>
  <si>
    <t>Personal Citizenship</t>
  </si>
  <si>
    <t>Business Citizenship</t>
  </si>
  <si>
    <t>Professional Citizenship</t>
  </si>
  <si>
    <t>Global Citizenship</t>
  </si>
  <si>
    <t>Innovation and Creativity</t>
  </si>
  <si>
    <t>Analytical and Critical Thinking</t>
  </si>
  <si>
    <t>Integrated Thinking</t>
  </si>
  <si>
    <t>Problem-Solving</t>
  </si>
  <si>
    <t>Judgement and Decision-Making</t>
  </si>
  <si>
    <t>Strategic Thinking</t>
  </si>
  <si>
    <t>Communication</t>
  </si>
  <si>
    <t>Relationship Building</t>
  </si>
  <si>
    <t>Teamwork</t>
  </si>
  <si>
    <t xml:space="preserve">Change Management </t>
  </si>
  <si>
    <t>Consciously think about the ethics of every key decision</t>
  </si>
  <si>
    <t>Refer to the Code in making complex decisions</t>
  </si>
  <si>
    <t>Self-reflect to ensure I do every day a little better</t>
  </si>
  <si>
    <t>Resist a change because it was impractical</t>
  </si>
  <si>
    <t xml:space="preserve">Go out of my way to learn about new backgrounds, beliefs and cultures </t>
  </si>
  <si>
    <t>Commit to improving society or the environment, but not got around to making the goal a reality</t>
  </si>
  <si>
    <t>Encourage others to play a role in serving public interest</t>
  </si>
  <si>
    <t>Not get around to actively working my global network</t>
  </si>
  <si>
    <t>Get things done at the expense of playing politics</t>
  </si>
  <si>
    <t>Research and apply relevant global trends to my work</t>
  </si>
  <si>
    <t>Come up with a solution to a complex business problem</t>
  </si>
  <si>
    <t>Solve problems by building on what has worked in the past</t>
  </si>
  <si>
    <t>Rely on insight and memory and work to get things done quickly</t>
  </si>
  <si>
    <t>Bring different views and perspectives together</t>
  </si>
  <si>
    <t>Lead the resolution of a complex team problem</t>
  </si>
  <si>
    <t>Let emotion cloud a decision</t>
  </si>
  <si>
    <t>Dig beneath the surface to question and investigate a finding, proposal or recommendation</t>
  </si>
  <si>
    <t>Think several steps ahead to improve our long-term performance</t>
  </si>
  <si>
    <t>Develop a better, faster or less expensive way to do something</t>
  </si>
  <si>
    <t>Battle with impatience</t>
  </si>
  <si>
    <t>Remain calm when criticised or provoked</t>
  </si>
  <si>
    <t>Persist in the face of endless difficulties</t>
  </si>
  <si>
    <t>Have a calm and steadying effect on others</t>
  </si>
  <si>
    <t>Live up to a reputation of being warm and engaging</t>
  </si>
  <si>
    <t>Hold back from giving feedback to a team member</t>
  </si>
  <si>
    <t>Handle a delicate situation with tact and diplomacy</t>
  </si>
  <si>
    <t>Successfully use new technologies</t>
  </si>
  <si>
    <t>Not update my digital profiles</t>
  </si>
  <si>
    <t>Develop or enhance a system to improve data quality</t>
  </si>
  <si>
    <t>Resist implementing a change because it didn’t make sense</t>
  </si>
  <si>
    <t>Find it difficult to work without structure and certainty</t>
  </si>
  <si>
    <t>Battle to stick to schedules and deadlines</t>
  </si>
  <si>
    <t>Build bridges of meaning for people between daily tasks and strategic goals</t>
  </si>
  <si>
    <t>Lead a successful project that came in on time and on budget</t>
  </si>
  <si>
    <t>Battle to navigate the complexity of a difficult ethical challenge</t>
  </si>
  <si>
    <t>Apply fundamental principles and values to highlight and resolve ethical dilemmas</t>
  </si>
  <si>
    <t>Focus on getting things done at the expense of self-development</t>
  </si>
  <si>
    <t>Try something different from my usual approach</t>
  </si>
  <si>
    <t xml:space="preserve">Actively participate in community outreach  </t>
  </si>
  <si>
    <t>Participate energetically in my organisation’s social outreach activities</t>
  </si>
  <si>
    <t>Show leadership in knowledge sharing forums</t>
  </si>
  <si>
    <t>Connect meaningfully with global contacts</t>
  </si>
  <si>
    <t>Battle to deal with hidden and competing agendas</t>
  </si>
  <si>
    <t>Highlight strategic impacts of industry developments</t>
  </si>
  <si>
    <t>Flag a significant business risk</t>
  </si>
  <si>
    <t>Build a successful business case for an original idea</t>
  </si>
  <si>
    <t>Focus on a symptom rather than root cause</t>
  </si>
  <si>
    <t xml:space="preserve">Carefully weigh costs, benefits, risks in making an important decision </t>
  </si>
  <si>
    <t>Spot a flaw in our thinking that others didn’t see</t>
  </si>
  <si>
    <t xml:space="preserve">Develop the criteria used to make an important decision </t>
  </si>
  <si>
    <t>Battle to challenge up-the-line</t>
  </si>
  <si>
    <t>Shape how we prepare for the future in new ways</t>
  </si>
  <si>
    <t>Propose a new approach, method or technology</t>
  </si>
  <si>
    <t>Convince someone to see a situation from my perspective</t>
  </si>
  <si>
    <t>Struggle with too many competing priorities</t>
  </si>
  <si>
    <t>Find it hard to recover from a setback</t>
  </si>
  <si>
    <t>Battle to deal with frustration at work</t>
  </si>
  <si>
    <t>Work in my silo</t>
  </si>
  <si>
    <t>Work well with others to achieve a special result</t>
  </si>
  <si>
    <t>Try to avoid complex people</t>
  </si>
  <si>
    <t>Improve my ability to resolve a technological challenge</t>
  </si>
  <si>
    <t>Actively manage technology-related security risks</t>
  </si>
  <si>
    <t>Show initiative in using data to improve decision-making</t>
  </si>
  <si>
    <t>Help others to successfully manage change</t>
  </si>
  <si>
    <t>Make sound and speedy decisions with limited information</t>
  </si>
  <si>
    <t>Show energy in following-through on important goals</t>
  </si>
  <si>
    <t>Equip and prepare my team for anticipated change</t>
  </si>
  <si>
    <t>Adjust project planning in line with new priorities</t>
  </si>
  <si>
    <r>
      <t xml:space="preserve">Answer </t>
    </r>
    <r>
      <rPr>
        <b/>
        <sz val="9"/>
        <color theme="1"/>
        <rFont val="Wingdings"/>
        <charset val="2"/>
      </rPr>
      <t>ê</t>
    </r>
  </si>
  <si>
    <t>Answer Check:</t>
  </si>
  <si>
    <t>Sometimes</t>
  </si>
  <si>
    <t>Often</t>
  </si>
  <si>
    <t>Competency</t>
  </si>
  <si>
    <t>Statement</t>
  </si>
  <si>
    <t>Rating</t>
  </si>
  <si>
    <t>NEVER OR HARDLY EVER</t>
  </si>
  <si>
    <t>ALWAYS OR ALMOST ALWAYS</t>
  </si>
  <si>
    <t>DOMAIN</t>
  </si>
  <si>
    <t>Professional Values and Attitudes</t>
  </si>
  <si>
    <t>Business Acumen</t>
  </si>
  <si>
    <t>Decision-Making Acumen</t>
  </si>
  <si>
    <t>Relational Acumen</t>
  </si>
  <si>
    <t>Digital Acumen</t>
  </si>
  <si>
    <t>Leadership Acumen</t>
  </si>
  <si>
    <t>The ethical principles and values applied by the organisation to decision-making, conduct, and the relationship between the organisation, its stakeholders and society.</t>
  </si>
  <si>
    <t>The fundamental ethical principles that govern a professional CA’s decision-making, conduct, and the relationship between the professional, its stakeholders and society.</t>
  </si>
  <si>
    <t>The approach of rapidly assessing information, making adjustments and thriving in difficult situations.</t>
  </si>
  <si>
    <t>Embraces diversity and finds ways to positively impact their community where they can.</t>
  </si>
  <si>
    <t>The recognition of an organisation’s social, cultural and environmental responsibilities to its communities and the economic and financial responsibilities to its shareholders or stakeholders.</t>
  </si>
  <si>
    <t>The ability to influence and work effectively with those from different cultures to grow international collaboration and prosperity.</t>
  </si>
  <si>
    <t>Alert to the factors within an organisation that influence its decisions.</t>
  </si>
  <si>
    <t>Identifies and understands the significance and impact of external factors (e.g. political, social, regulatory) on the function/ organisation’s ability to achieve its goals.</t>
  </si>
  <si>
    <t>The curiosity, creativity and ingenuity to develop new ideas, strategies, and plans to improve services, products or processes.</t>
  </si>
  <si>
    <t>The ability to define all aspects of a problem, analyse relationships between the different aspects, balance tensions between opposing variables and outline how decisions are reached.</t>
  </si>
  <si>
    <t>The process of assessing details of a problem, analysing option and designing the best solution.</t>
  </si>
  <si>
    <t>The ability to logically weigh positives and negatives of options, consider alternatives, envisage outcomes and determine which option is best.</t>
  </si>
  <si>
    <t>An approach to questioning and investigating information, being alert to potential errors and fraud and critically evaluating evidence.</t>
  </si>
  <si>
    <t>The ability to identify a desired future state ad redirect plans to meet future goals.</t>
  </si>
  <si>
    <t>The ability to recognise opportunities in the marketplace and understand how and when to capitalise on them.</t>
  </si>
  <si>
    <t>Displays optimism and perseverance in persisting with a position or plan of action until the desired objective is achieved or is no longer reasonably attainable; finds ways forward and bounces back from failure and adversity.</t>
  </si>
  <si>
    <t>Presents as credible and confident, particularly in pressurised, hostile or chaotic situations.  Displays calm authority in managing the emotional demands and needs of others whilst being humble and flexible in facilitating dialogue and sound decision-making.</t>
  </si>
  <si>
    <t>The ability to establish and maintain positive interpersonal relationships characterised by sensitivity, support, respect and constructive resolutions of differences of conflict.</t>
  </si>
  <si>
    <t>Values others’ contributions and capitalises on team strengths to achieve shared goals.</t>
  </si>
  <si>
    <t>Notices, interprets and anticipates other’s concerns and feelings and is able to communicate this awareness tactfully and empathically.</t>
  </si>
  <si>
    <t>Shows skill in using social media to improve communication, social interactions and organisational performance.  Includes the awareness, knowledge and diligence to protect information and computer systems from risk, theft or damage.</t>
  </si>
  <si>
    <t>Coping with, managing and flourishing in a changing environment.</t>
  </si>
  <si>
    <t>The ability to co-ordinate decision-making despite incomplete information, unknown factors or unpredicted events.</t>
  </si>
  <si>
    <t>The planning, methods and co-ordination of efforts involved to achieve a desired business objective.</t>
  </si>
  <si>
    <t>The execution of plans, control mechanisms, monitoring and review of activities to successfully control a project within budget, time and quality standards.</t>
  </si>
  <si>
    <t>Managing and taking responsibility for one’s own actions and emotions (self-development) Organises, applies time management, files and plans work effectively according to strict deadlines (Planning and organising own work).</t>
  </si>
  <si>
    <t>Business Internal Environment</t>
  </si>
  <si>
    <t>Business External Environment</t>
  </si>
  <si>
    <t>Business Strategy</t>
  </si>
  <si>
    <t>Never or Hardly Ever</t>
  </si>
  <si>
    <t>Always or Almost Always</t>
  </si>
  <si>
    <t>Top</t>
  </si>
  <si>
    <t>Hurdle</t>
  </si>
  <si>
    <t>Count</t>
  </si>
  <si>
    <t>RANK</t>
  </si>
  <si>
    <t>COMP NR</t>
  </si>
  <si>
    <t>COMP NAME</t>
  </si>
  <si>
    <t>CLUSTER</t>
  </si>
  <si>
    <t>DESCRIPTOR</t>
  </si>
  <si>
    <t>Q1</t>
  </si>
  <si>
    <t>SCORE</t>
  </si>
  <si>
    <t>QUESTION</t>
  </si>
  <si>
    <t>Q2</t>
  </si>
  <si>
    <t>RATE</t>
  </si>
  <si>
    <t>Name:</t>
  </si>
  <si>
    <t>Role:</t>
  </si>
  <si>
    <t>Today's Date:</t>
  </si>
  <si>
    <t>Surname:</t>
  </si>
  <si>
    <t>Current Role:</t>
  </si>
  <si>
    <t>ID Number:</t>
  </si>
  <si>
    <t>Jo</t>
  </si>
  <si>
    <t>Williams</t>
  </si>
  <si>
    <t>Accountant</t>
  </si>
  <si>
    <t>XXX, your current self-rated top 6 competencies are as follows:</t>
  </si>
  <si>
    <t>COMPETENCY</t>
  </si>
  <si>
    <t>Question for self-reflection: Consider the statements above, why did you rate yourself lower on one statement, compared to the other? What can you do to self-improve?</t>
  </si>
  <si>
    <t>Range Variations of Answers</t>
  </si>
  <si>
    <t>Highest and Lowest Competencies</t>
  </si>
  <si>
    <t>Range</t>
  </si>
  <si>
    <t>CONV</t>
  </si>
  <si>
    <t>Your Personal Development Plan</t>
  </si>
  <si>
    <t>Key Objectives</t>
  </si>
  <si>
    <t>How will you reach your objectives</t>
  </si>
  <si>
    <t>How will you know you have reached your objectives?</t>
  </si>
  <si>
    <t>XXX, your current self-rated bottom 4 competencies are as follows:</t>
  </si>
  <si>
    <t>SAICA ENABLING COMPETENCIES
Complete with your personal details</t>
  </si>
  <si>
    <t>SAICA ENABLING COMPETENCIES
Competency Dial Questionnaire :: Instructions</t>
  </si>
  <si>
    <t>Competency Dial
SAICA ENABLING COMPETENCIES</t>
  </si>
  <si>
    <t>ID/ SAICA Membership Number:</t>
  </si>
  <si>
    <t>XXX, here are competencies where statements differ by a rating of 3 or more points within a competency. Note that it is possible that you may have no significant point spreads:</t>
  </si>
  <si>
    <r>
      <t xml:space="preserve">Chartered Accountants are responsible leaders who behave ethically and create sustainable value for a wide range of stakeholders. This requires that they participate in and inform an organisation’s value creation process. Well-developed ENABLING COMPETENCIES, complemented by sound technical competencies, enable CAs/AGAs (whilst displaying PROFESSIONAL VALUES AND ATTITUDES), to make impactful decisions and influence others.
The </t>
    </r>
    <r>
      <rPr>
        <b/>
        <sz val="10"/>
        <color theme="1"/>
        <rFont val="Arial"/>
        <family val="2"/>
      </rPr>
      <t>purpose of this questionnaire</t>
    </r>
    <r>
      <rPr>
        <sz val="10"/>
        <color theme="1"/>
        <rFont val="Arial"/>
        <family val="2"/>
      </rPr>
      <t xml:space="preserve"> is to stimulate reflection on your enabling competencies and professional values and attitudes strengths and gap. The tool can thus be used by members and associates when preparing their reflection plans as required by the SAICA CPD policy. This questionnaire alone will not necessarily reveal your strongest competencies because it is too easy to bias your answers without external feedback. However, it will activate your thinking and give you an idea of:
• How to leverage your strengths
• Where to focus your development in the coming year
• Where to focus in progressing your career
To successfully complete this competency dial, you are required to follow the following three steps:
• STEP 1… Read the introduction and complete personal details
• STEP 2… Respond to the statements 
• STEP 3… Results and development plan will be automatically populated for your consideration
• STEP 4… Reflect on results and populate your development plan</t>
    </r>
  </si>
  <si>
    <t>Professional Scepticism</t>
  </si>
  <si>
    <t>Emotional Intelligence</t>
  </si>
  <si>
    <t xml:space="preserve">Interdigital Relationships and Cyber Security </t>
  </si>
  <si>
    <t>Data Analytics</t>
  </si>
  <si>
    <t>Manages Uncertainty</t>
  </si>
  <si>
    <t>Plans and Organises Work</t>
  </si>
  <si>
    <t>Project Implementation</t>
  </si>
  <si>
    <t>Takes the initiative to develop one’s own skills, knowledge, interpersonal relationships and work experience.</t>
  </si>
  <si>
    <t>The personal approach of being responsive and tolerant towards cultural diversity and individual differences and seeking to have a positive impact on one’s local community and environment.</t>
  </si>
  <si>
    <t>The ability to identify patterns in information and break complex problems into manageable parts that can be solved individually.  Linked to the ability to critically assess information by making inferences, recognising assumptions, doing deductions, making interpretations, evaluating arguments and drawing conclusions.</t>
  </si>
  <si>
    <t>The ability to effectively exchange information in conversations or by using written or audio communication channels, driven by good linguistic skills.</t>
  </si>
  <si>
    <t>Guide</t>
  </si>
  <si>
    <t>Enabling Competencies</t>
  </si>
  <si>
    <t>Commercial and Entrepreneurial Thinking</t>
  </si>
  <si>
    <t>Acts to ensure profitable, sustainable growth, improvement and/or competitive advantage for the organisation within acceptable risk and reward parameters. The ability to recognise opportunities in the marketplace and understand how and when to capitalise on them.</t>
  </si>
  <si>
    <t>Digital Agility (New Developments)</t>
  </si>
  <si>
    <t>The knowledge and ability to adapt to new technological developments. Proactively identifies and leverages new technologies, investigates possible uses as appropriate (e.g. AI, Blockchain, IoT, quantum computing).</t>
  </si>
  <si>
    <t xml:space="preserve">The science of curating, modelling, and analysing raw data to draw conclusions from information to inform sound and data driven decision-making. The data management value chain results in outcomes.  </t>
  </si>
  <si>
    <t>Self-Management: Emotional Regulation</t>
  </si>
  <si>
    <t xml:space="preserve">The ability to manage self, emotions, stress in the work environment. </t>
  </si>
  <si>
    <t>Self-Management: Emotional Resilience</t>
  </si>
  <si>
    <t>Self-Management: Emotional Display</t>
  </si>
  <si>
    <t>Entrepreneurial</t>
  </si>
  <si>
    <t>• There are 68 statements which you have to rate. Do not be afraid of the number of statements… it’s really not that bad. 
• The questionnaire should take you 12-15 minutes to complete, “pinky promise”.
• There is, however, no time limit.
• For each of the 68 items, rate how true each item is for you by assigning a number from 1 to 4.  The higher the number, the more that item is true for you over the last 3 – 6 months.
• Try to answer the questions as honestly and realistically as you can and work quickly.
• The objective is to reflect around certain competency areas, using the statements. The statements are not meant to be comprehensive or specific. 
• Value will be maximized by working through your automated results (Step 3), reading the guidance document and creating a development plan (Step 4).
• Recalling the last 3 - 6 months at work, to what extent did you display the following behaviours: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</si>
</sst>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0"/>
      <color theme="1"/>
      <name val="Arial"/>
      <family val="2"/>
    </font>
    <font>
      <sz val="10"/>
      <color theme="1"/>
      <name val="Arial"/>
      <family val="2"/>
    </font>
    <font>
      <b/>
      <sz val="10"/>
      <color theme="0"/>
      <name val="Arial"/>
      <family val="2"/>
    </font>
    <font>
      <b/>
      <sz val="9"/>
      <color theme="1"/>
      <name val="Wingdings"/>
      <charset val="2"/>
    </font>
    <font>
      <b/>
      <u/>
      <sz val="10"/>
      <color theme="1"/>
      <name val="Arial"/>
      <family val="2"/>
    </font>
    <font>
      <sz val="10"/>
      <name val="Arial"/>
      <family val="2"/>
    </font>
    <font>
      <b/>
      <sz val="11"/>
      <name val="Calibri"/>
      <family val="2"/>
      <scheme val="minor"/>
    </font>
    <font>
      <sz val="11"/>
      <name val="Calibri"/>
      <family val="2"/>
      <scheme val="minor"/>
    </font>
    <font>
      <sz val="11"/>
      <color theme="1"/>
      <name val="Arial"/>
      <family val="2"/>
    </font>
    <font>
      <b/>
      <sz val="11"/>
      <color theme="1"/>
      <name val="Arial"/>
      <family val="2"/>
    </font>
    <font>
      <b/>
      <sz val="11"/>
      <color theme="0"/>
      <name val="Arial"/>
      <family val="2"/>
    </font>
    <font>
      <b/>
      <sz val="11"/>
      <color rgb="FF0070C0"/>
      <name val="Arial"/>
      <family val="2"/>
    </font>
    <font>
      <u/>
      <sz val="16"/>
      <color theme="1"/>
      <name val="Arial"/>
      <family val="2"/>
    </font>
    <font>
      <b/>
      <sz val="12"/>
      <color rgb="FF002060"/>
      <name val="Arial"/>
      <family val="2"/>
    </font>
    <font>
      <b/>
      <sz val="11"/>
      <color rgb="FF002060"/>
      <name val="Arial"/>
      <family val="2"/>
    </font>
    <font>
      <i/>
      <sz val="10"/>
      <color theme="1"/>
      <name val="Arial"/>
      <family val="2"/>
    </font>
    <font>
      <b/>
      <sz val="9"/>
      <color rgb="FF002060"/>
      <name val="Calibri"/>
      <family val="2"/>
      <scheme val="minor"/>
    </font>
  </fonts>
  <fills count="17">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9999"/>
        <bgColor indexed="64"/>
      </patternFill>
    </fill>
    <fill>
      <patternFill patternType="solid">
        <fgColor theme="8"/>
        <bgColor indexed="64"/>
      </patternFill>
    </fill>
    <fill>
      <patternFill patternType="solid">
        <fgColor theme="8" tint="0.3999755851924192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00B050"/>
        <bgColor indexed="64"/>
      </patternFill>
    </fill>
    <fill>
      <patternFill patternType="solid">
        <fgColor rgb="FF00CC66"/>
        <bgColor indexed="64"/>
      </patternFill>
    </fill>
    <fill>
      <patternFill patternType="solid">
        <fgColor rgb="FFFF5050"/>
        <bgColor indexed="64"/>
      </patternFill>
    </fill>
    <fill>
      <patternFill patternType="solid">
        <fgColor theme="0"/>
        <bgColor indexed="64"/>
      </patternFill>
    </fill>
    <fill>
      <patternFill patternType="solid">
        <fgColor rgb="FF00206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28">
    <xf numFmtId="0" fontId="0" fillId="0" borderId="0" xfId="0"/>
    <xf numFmtId="0" fontId="0" fillId="0" borderId="0" xfId="0"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2" fillId="0" borderId="11" xfId="0" applyFont="1" applyBorder="1" applyAlignment="1">
      <alignment horizontal="center"/>
    </xf>
    <xf numFmtId="0" fontId="2" fillId="0" borderId="0" xfId="0" applyFont="1"/>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3" xfId="0" applyFont="1"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1" fillId="8" borderId="0" xfId="0" applyFont="1" applyFill="1" applyAlignment="1">
      <alignment horizontal="center"/>
    </xf>
    <xf numFmtId="0" fontId="1" fillId="9" borderId="0" xfId="0" applyFont="1" applyFill="1" applyAlignment="1">
      <alignment horizontal="center"/>
    </xf>
    <xf numFmtId="0" fontId="3" fillId="0" borderId="0" xfId="0" applyFont="1" applyAlignment="1">
      <alignment horizontal="center"/>
    </xf>
    <xf numFmtId="0" fontId="5" fillId="0" borderId="0" xfId="0" applyFont="1"/>
    <xf numFmtId="0" fontId="5" fillId="0" borderId="0" xfId="0" applyFont="1" applyAlignment="1">
      <alignment horizontal="left" indent="2"/>
    </xf>
    <xf numFmtId="0" fontId="0" fillId="0" borderId="1" xfId="0" applyBorder="1" applyAlignment="1">
      <alignment horizontal="center"/>
    </xf>
    <xf numFmtId="0" fontId="0" fillId="0" borderId="0" xfId="0" applyAlignment="1">
      <alignment horizontal="center"/>
    </xf>
    <xf numFmtId="0" fontId="6" fillId="10" borderId="1" xfId="0" applyFont="1" applyFill="1" applyBorder="1" applyAlignment="1">
      <alignment horizontal="center" vertical="center" wrapText="1"/>
    </xf>
    <xf numFmtId="0" fontId="0" fillId="7" borderId="9" xfId="0" applyFill="1" applyBorder="1" applyAlignment="1">
      <alignment horizontal="center"/>
    </xf>
    <xf numFmtId="0" fontId="0" fillId="7" borderId="10" xfId="0" applyFill="1" applyBorder="1" applyAlignment="1">
      <alignment horizontal="center"/>
    </xf>
    <xf numFmtId="0" fontId="2" fillId="0" borderId="3" xfId="0" applyFont="1" applyBorder="1" applyAlignment="1">
      <alignment horizontal="center"/>
    </xf>
    <xf numFmtId="0" fontId="0" fillId="4" borderId="5" xfId="0" applyFill="1" applyBorder="1" applyAlignment="1">
      <alignment horizontal="center"/>
    </xf>
    <xf numFmtId="0" fontId="0" fillId="4" borderId="8" xfId="0" applyFill="1" applyBorder="1" applyAlignment="1">
      <alignment horizontal="center"/>
    </xf>
    <xf numFmtId="0" fontId="0" fillId="6" borderId="5" xfId="0" applyFill="1" applyBorder="1" applyAlignment="1">
      <alignment horizontal="center"/>
    </xf>
    <xf numFmtId="0" fontId="0" fillId="6" borderId="8" xfId="0" applyFill="1" applyBorder="1" applyAlignment="1">
      <alignment horizontal="center"/>
    </xf>
    <xf numFmtId="0" fontId="0" fillId="0" borderId="0" xfId="0" applyAlignment="1"/>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0" xfId="0" applyFont="1"/>
    <xf numFmtId="0" fontId="11" fillId="0" borderId="0" xfId="0" applyFont="1"/>
    <xf numFmtId="0" fontId="10" fillId="0" borderId="0" xfId="0" applyFont="1" applyAlignment="1">
      <alignment wrapText="1"/>
    </xf>
    <xf numFmtId="0" fontId="11" fillId="0" borderId="0" xfId="0" applyFont="1" applyAlignment="1">
      <alignment wrapText="1"/>
    </xf>
    <xf numFmtId="0" fontId="10" fillId="0" borderId="0" xfId="0" applyFont="1" applyAlignment="1">
      <alignment horizontal="center"/>
    </xf>
    <xf numFmtId="0" fontId="11" fillId="0" borderId="0" xfId="0" applyFont="1" applyAlignment="1">
      <alignment horizontal="center"/>
    </xf>
    <xf numFmtId="0" fontId="0" fillId="0" borderId="0" xfId="0" applyAlignment="1">
      <alignment horizontal="left"/>
    </xf>
    <xf numFmtId="0" fontId="12" fillId="0" borderId="0" xfId="0" applyFont="1"/>
    <xf numFmtId="0" fontId="4" fillId="0" borderId="0" xfId="0" applyFont="1" applyProtection="1"/>
    <xf numFmtId="0" fontId="5" fillId="0" borderId="0" xfId="0" applyFont="1" applyProtection="1"/>
    <xf numFmtId="0" fontId="5" fillId="0" borderId="1" xfId="0" applyFont="1" applyBorder="1" applyAlignment="1" applyProtection="1">
      <alignment horizontal="center"/>
    </xf>
    <xf numFmtId="0" fontId="5" fillId="0" borderId="14" xfId="0" applyFont="1" applyBorder="1" applyProtection="1"/>
    <xf numFmtId="0" fontId="5" fillId="0" borderId="15" xfId="0" applyFont="1" applyBorder="1" applyProtection="1"/>
    <xf numFmtId="0" fontId="6" fillId="0" borderId="0" xfId="0" applyFont="1" applyFill="1" applyBorder="1" applyAlignment="1" applyProtection="1">
      <alignment horizontal="center"/>
    </xf>
    <xf numFmtId="0" fontId="6" fillId="0" borderId="0" xfId="0" applyFont="1" applyFill="1" applyBorder="1" applyAlignment="1" applyProtection="1">
      <alignment horizontal="center" vertical="center" wrapText="1"/>
    </xf>
    <xf numFmtId="0" fontId="4" fillId="0" borderId="0" xfId="0" applyFont="1" applyAlignment="1" applyProtection="1">
      <alignment horizontal="center" vertical="center"/>
    </xf>
    <xf numFmtId="0" fontId="12" fillId="0" borderId="0" xfId="0" applyFont="1" applyBorder="1" applyAlignment="1" applyProtection="1">
      <alignment horizontal="center" vertical="center" wrapText="1"/>
    </xf>
    <xf numFmtId="0" fontId="12" fillId="15" borderId="0" xfId="0" applyFont="1" applyFill="1"/>
    <xf numFmtId="0" fontId="6" fillId="16" borderId="1" xfId="0" applyFont="1" applyFill="1" applyBorder="1" applyAlignment="1" applyProtection="1">
      <alignment horizontal="center"/>
    </xf>
    <xf numFmtId="0" fontId="6" fillId="9" borderId="1" xfId="0" applyFont="1" applyFill="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0" fillId="15" borderId="0" xfId="0" applyFill="1"/>
    <xf numFmtId="0" fontId="5" fillId="15" borderId="1" xfId="0" applyFont="1" applyFill="1" applyBorder="1" applyProtection="1">
      <protection locked="0"/>
    </xf>
    <xf numFmtId="0" fontId="12" fillId="15" borderId="0" xfId="0" applyFont="1" applyFill="1" applyProtection="1"/>
    <xf numFmtId="0" fontId="12" fillId="15" borderId="0" xfId="0" applyNumberFormat="1" applyFont="1" applyFill="1" applyAlignment="1" applyProtection="1"/>
    <xf numFmtId="0" fontId="13" fillId="15" borderId="0" xfId="0" applyFont="1" applyFill="1" applyAlignment="1" applyProtection="1">
      <alignment horizontal="right"/>
    </xf>
    <xf numFmtId="0" fontId="12" fillId="15" borderId="0" xfId="0" applyNumberFormat="1" applyFont="1" applyFill="1" applyProtection="1"/>
    <xf numFmtId="0" fontId="13" fillId="15" borderId="0" xfId="0" applyFont="1" applyFill="1" applyProtection="1"/>
    <xf numFmtId="0" fontId="12" fillId="15" borderId="0" xfId="0" applyNumberFormat="1" applyFont="1" applyFill="1" applyAlignment="1" applyProtection="1">
      <alignment horizontal="left" indent="1"/>
    </xf>
    <xf numFmtId="0" fontId="12" fillId="15" borderId="0" xfId="0" applyFont="1" applyFill="1" applyAlignment="1" applyProtection="1">
      <alignment horizontal="left" indent="1"/>
    </xf>
    <xf numFmtId="0" fontId="12" fillId="15" borderId="7" xfId="0" applyFont="1" applyFill="1" applyBorder="1" applyProtection="1"/>
    <xf numFmtId="0" fontId="8" fillId="15" borderId="0" xfId="0" applyFont="1" applyFill="1" applyAlignment="1" applyProtection="1">
      <alignment horizontal="center"/>
    </xf>
    <xf numFmtId="0" fontId="5" fillId="15" borderId="1" xfId="0" applyNumberFormat="1" applyFont="1" applyFill="1" applyBorder="1" applyAlignment="1" applyProtection="1">
      <alignment horizontal="left"/>
      <protection locked="0"/>
    </xf>
    <xf numFmtId="0" fontId="4" fillId="11" borderId="1" xfId="0" applyFont="1" applyFill="1" applyBorder="1" applyAlignment="1" applyProtection="1">
      <alignment horizontal="center"/>
    </xf>
    <xf numFmtId="1" fontId="5" fillId="11" borderId="1" xfId="0" applyNumberFormat="1" applyFont="1" applyFill="1" applyBorder="1" applyAlignment="1" applyProtection="1">
      <alignment horizontal="center"/>
      <protection locked="0"/>
    </xf>
    <xf numFmtId="1" fontId="5" fillId="0" borderId="1" xfId="0" applyNumberFormat="1" applyFont="1" applyBorder="1" applyAlignment="1" applyProtection="1">
      <alignment horizontal="center"/>
      <protection locked="0"/>
    </xf>
    <xf numFmtId="0" fontId="15" fillId="15" borderId="0" xfId="0" applyFont="1" applyFill="1" applyAlignment="1" applyProtection="1">
      <protection locked="0"/>
    </xf>
    <xf numFmtId="0" fontId="12" fillId="15" borderId="0" xfId="0" applyFont="1" applyFill="1" applyProtection="1">
      <protection locked="0"/>
    </xf>
    <xf numFmtId="0" fontId="12" fillId="15" borderId="0" xfId="0" applyFont="1" applyFill="1" applyAlignment="1" applyProtection="1">
      <protection locked="0"/>
    </xf>
    <xf numFmtId="0" fontId="12" fillId="15" borderId="0" xfId="0" applyFont="1" applyFill="1" applyAlignment="1" applyProtection="1">
      <alignment horizontal="center"/>
      <protection locked="0"/>
    </xf>
    <xf numFmtId="0" fontId="4" fillId="0" borderId="1" xfId="0" applyFont="1" applyFill="1" applyBorder="1" applyAlignment="1" applyProtection="1">
      <alignment horizontal="center"/>
    </xf>
    <xf numFmtId="0" fontId="2" fillId="3" borderId="11" xfId="0" applyFont="1" applyFill="1" applyBorder="1" applyAlignment="1">
      <alignment horizontal="center"/>
    </xf>
    <xf numFmtId="0" fontId="2" fillId="3" borderId="3" xfId="0" applyFont="1" applyFill="1" applyBorder="1" applyAlignment="1">
      <alignment horizontal="center"/>
    </xf>
    <xf numFmtId="0" fontId="2" fillId="3" borderId="13" xfId="0" applyFont="1" applyFill="1" applyBorder="1" applyAlignment="1">
      <alignment horizontal="center"/>
    </xf>
    <xf numFmtId="0" fontId="2" fillId="5" borderId="11" xfId="0" applyFont="1" applyFill="1" applyBorder="1" applyAlignment="1">
      <alignment horizontal="center"/>
    </xf>
    <xf numFmtId="0" fontId="2" fillId="5" borderId="13" xfId="0" applyFont="1" applyFill="1" applyBorder="1" applyAlignment="1">
      <alignment horizontal="center"/>
    </xf>
    <xf numFmtId="0" fontId="4" fillId="15" borderId="1" xfId="0" applyFont="1" applyFill="1" applyBorder="1" applyAlignment="1">
      <alignment horizontal="right" indent="1"/>
    </xf>
    <xf numFmtId="0" fontId="17" fillId="15" borderId="0" xfId="0" applyFont="1" applyFill="1" applyAlignment="1">
      <alignment horizontal="center" vertical="center" wrapText="1"/>
    </xf>
    <xf numFmtId="0" fontId="17" fillId="15" borderId="0" xfId="0" applyFont="1" applyFill="1" applyAlignment="1">
      <alignment horizontal="center" vertical="center"/>
    </xf>
    <xf numFmtId="0" fontId="5" fillId="15" borderId="0" xfId="0" applyFont="1" applyFill="1" applyAlignment="1">
      <alignment horizontal="justify" vertical="top" wrapText="1"/>
    </xf>
    <xf numFmtId="0" fontId="5" fillId="11" borderId="1" xfId="0" applyFont="1" applyFill="1" applyBorder="1" applyAlignment="1" applyProtection="1">
      <alignment horizontal="left"/>
    </xf>
    <xf numFmtId="0" fontId="5" fillId="0" borderId="1" xfId="0" applyFont="1" applyBorder="1" applyAlignment="1" applyProtection="1">
      <alignment horizontal="left"/>
    </xf>
    <xf numFmtId="0" fontId="17" fillId="0" borderId="0" xfId="0" applyFont="1" applyAlignment="1" applyProtection="1">
      <alignment horizontal="center" vertical="center" wrapText="1"/>
    </xf>
    <xf numFmtId="0" fontId="17" fillId="0" borderId="0" xfId="0" applyFont="1" applyAlignment="1" applyProtection="1">
      <alignment horizontal="center" vertical="center"/>
    </xf>
    <xf numFmtId="0" fontId="8" fillId="0" borderId="0" xfId="0" applyFont="1" applyAlignment="1" applyProtection="1">
      <alignment horizontal="left"/>
    </xf>
    <xf numFmtId="0" fontId="5" fillId="0" borderId="0" xfId="0" applyFont="1" applyAlignment="1" applyProtection="1">
      <alignment horizontal="left" vertical="top" wrapText="1"/>
    </xf>
    <xf numFmtId="0" fontId="12" fillId="15" borderId="0" xfId="0" applyFont="1" applyFill="1" applyAlignment="1" applyProtection="1">
      <alignment horizontal="center"/>
    </xf>
    <xf numFmtId="0" fontId="16"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8" fillId="15" borderId="0" xfId="0" applyFont="1" applyFill="1" applyBorder="1" applyAlignment="1" applyProtection="1">
      <alignment horizontal="center"/>
    </xf>
    <xf numFmtId="0" fontId="14" fillId="3" borderId="16" xfId="0" applyFont="1" applyFill="1" applyBorder="1" applyAlignment="1" applyProtection="1">
      <alignment horizontal="center" vertical="center" wrapText="1"/>
    </xf>
    <xf numFmtId="0" fontId="14" fillId="3" borderId="17"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2" fillId="14" borderId="20" xfId="0" applyFont="1" applyFill="1" applyBorder="1" applyAlignment="1" applyProtection="1">
      <alignment horizontal="center" vertical="center" wrapText="1"/>
    </xf>
    <xf numFmtId="0" fontId="12" fillId="14" borderId="21" xfId="0" applyFont="1" applyFill="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19" fillId="15" borderId="0" xfId="0" applyFont="1" applyFill="1" applyAlignment="1" applyProtection="1">
      <alignment horizontal="center" wrapText="1"/>
    </xf>
    <xf numFmtId="0" fontId="12" fillId="9" borderId="0" xfId="0" applyFont="1" applyFill="1" applyBorder="1" applyAlignment="1" applyProtection="1">
      <alignment horizontal="center" vertical="center" wrapText="1"/>
    </xf>
    <xf numFmtId="0" fontId="8" fillId="15" borderId="0" xfId="0" applyFont="1" applyFill="1" applyAlignment="1" applyProtection="1">
      <alignment horizontal="center"/>
    </xf>
    <xf numFmtId="0" fontId="12" fillId="15" borderId="0" xfId="0" applyFont="1" applyFill="1" applyAlignment="1" applyProtection="1">
      <alignment horizontal="center" vertical="center" wrapText="1"/>
    </xf>
    <xf numFmtId="0" fontId="18" fillId="15" borderId="0" xfId="0" applyFont="1" applyFill="1" applyAlignment="1" applyProtection="1">
      <alignment horizontal="center"/>
    </xf>
    <xf numFmtId="0" fontId="14" fillId="12" borderId="16" xfId="0" applyFont="1" applyFill="1" applyBorder="1" applyAlignment="1" applyProtection="1">
      <alignment horizontal="center" vertical="center" wrapText="1"/>
    </xf>
    <xf numFmtId="0" fontId="14" fillId="12" borderId="17" xfId="0" applyFont="1" applyFill="1" applyBorder="1" applyAlignment="1" applyProtection="1">
      <alignment horizontal="center" vertical="center" wrapText="1"/>
    </xf>
    <xf numFmtId="0" fontId="14" fillId="12" borderId="18" xfId="0" applyFont="1" applyFill="1" applyBorder="1" applyAlignment="1" applyProtection="1">
      <alignment horizontal="center" vertical="center" wrapText="1"/>
    </xf>
    <xf numFmtId="0" fontId="14" fillId="12" borderId="1" xfId="0" applyFont="1" applyFill="1" applyBorder="1" applyAlignment="1" applyProtection="1">
      <alignment horizontal="center" vertical="center" wrapText="1"/>
    </xf>
    <xf numFmtId="0" fontId="12" fillId="13" borderId="20" xfId="0" applyFont="1" applyFill="1" applyBorder="1" applyAlignment="1" applyProtection="1">
      <alignment horizontal="center" vertical="center"/>
    </xf>
    <xf numFmtId="0" fontId="12" fillId="13" borderId="21" xfId="0" applyFont="1" applyFill="1" applyBorder="1" applyAlignment="1" applyProtection="1">
      <alignment horizontal="center" vertical="center"/>
    </xf>
    <xf numFmtId="0" fontId="12" fillId="15" borderId="0" xfId="0" applyNumberFormat="1" applyFont="1" applyFill="1" applyAlignment="1" applyProtection="1">
      <alignment horizontal="left" indent="1"/>
    </xf>
    <xf numFmtId="164" fontId="12" fillId="15" borderId="0" xfId="0" applyNumberFormat="1" applyFont="1" applyFill="1" applyAlignment="1" applyProtection="1">
      <alignment horizontal="left" indent="1"/>
    </xf>
    <xf numFmtId="0" fontId="17" fillId="15" borderId="0" xfId="0" applyFont="1" applyFill="1" applyAlignment="1" applyProtection="1">
      <alignment horizontal="center" vertical="center" wrapText="1"/>
    </xf>
    <xf numFmtId="0" fontId="20" fillId="15" borderId="0" xfId="0" applyFont="1" applyFill="1" applyBorder="1" applyAlignment="1" applyProtection="1">
      <alignment horizontal="center"/>
      <protection locked="0"/>
    </xf>
    <xf numFmtId="0" fontId="6" fillId="9" borderId="1" xfId="0" applyFont="1" applyFill="1" applyBorder="1" applyAlignment="1" applyProtection="1">
      <alignment horizontal="center" vertical="center" textRotation="90" wrapText="1"/>
      <protection locked="0"/>
    </xf>
    <xf numFmtId="0" fontId="12" fillId="15" borderId="1" xfId="0" applyFont="1" applyFill="1" applyBorder="1" applyAlignment="1" applyProtection="1">
      <alignment horizontal="center"/>
      <protection locked="0"/>
    </xf>
    <xf numFmtId="0" fontId="6" fillId="9" borderId="1" xfId="0" applyFont="1" applyFill="1" applyBorder="1" applyAlignment="1" applyProtection="1">
      <alignment horizontal="center" vertical="center" textRotation="90" wrapText="1"/>
    </xf>
    <xf numFmtId="0" fontId="18" fillId="15" borderId="0" xfId="0" applyFont="1" applyFill="1" applyAlignment="1" applyProtection="1">
      <alignment horizontal="center" vertical="center"/>
      <protection locked="0"/>
    </xf>
    <xf numFmtId="0" fontId="6" fillId="9" borderId="1" xfId="0" applyFont="1" applyFill="1" applyBorder="1" applyAlignment="1" applyProtection="1">
      <alignment horizontal="center" vertical="center" wrapText="1"/>
      <protection locked="0"/>
    </xf>
  </cellXfs>
  <cellStyles count="1">
    <cellStyle name="Normal" xfId="0" builtinId="0"/>
  </cellStyles>
  <dxfs count="6">
    <dxf>
      <fill>
        <patternFill>
          <bgColor rgb="FFFF9999"/>
        </patternFill>
      </fill>
    </dxf>
    <dxf>
      <font>
        <color theme="0"/>
      </font>
      <fill>
        <patternFill>
          <bgColor theme="0"/>
        </patternFill>
      </fill>
    </dxf>
    <dxf>
      <font>
        <color theme="0"/>
      </font>
    </dxf>
    <dxf>
      <font>
        <b/>
        <i val="0"/>
        <color rgb="FFFF000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5050"/>
      <color rgb="FFFF0000"/>
      <color rgb="FF66FF33"/>
      <color rgb="FF00CC66"/>
      <color rgb="FF33CC33"/>
      <color rgb="FF0099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47625</xdr:rowOff>
    </xdr:from>
    <xdr:to>
      <xdr:col>2</xdr:col>
      <xdr:colOff>742950</xdr:colOff>
      <xdr:row>0</xdr:row>
      <xdr:rowOff>643890</xdr:rowOff>
    </xdr:to>
    <xdr:pic>
      <xdr:nvPicPr>
        <xdr:cNvPr id="2" name="Picture 1" descr="C:\Users\vvbro\Pictures\SAICA Log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1514475" cy="596265"/>
        </a:xfrm>
        <a:prstGeom prst="rect">
          <a:avLst/>
        </a:prstGeom>
        <a:noFill/>
        <a:ln>
          <a:noFill/>
        </a:ln>
      </xdr:spPr>
    </xdr:pic>
    <xdr:clientData/>
  </xdr:twoCellAnchor>
  <xdr:twoCellAnchor editAs="oneCell">
    <xdr:from>
      <xdr:col>3</xdr:col>
      <xdr:colOff>3364230</xdr:colOff>
      <xdr:row>9</xdr:row>
      <xdr:rowOff>93345</xdr:rowOff>
    </xdr:from>
    <xdr:to>
      <xdr:col>5</xdr:col>
      <xdr:colOff>773430</xdr:colOff>
      <xdr:row>13</xdr:row>
      <xdr:rowOff>71755</xdr:rowOff>
    </xdr:to>
    <xdr:pic>
      <xdr:nvPicPr>
        <xdr:cNvPr id="5" name="Picture 4" descr="C:\Users\vvbro\Pictures\images.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642610" y="2249805"/>
          <a:ext cx="2727960" cy="7099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3</xdr:col>
      <xdr:colOff>701040</xdr:colOff>
      <xdr:row>0</xdr:row>
      <xdr:rowOff>643890</xdr:rowOff>
    </xdr:to>
    <xdr:pic>
      <xdr:nvPicPr>
        <xdr:cNvPr id="3" name="Picture 2" descr="C:\Users\vvbro\Pictures\SAICA Logo.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1514475" cy="596265"/>
        </a:xfrm>
        <a:prstGeom prst="rect">
          <a:avLst/>
        </a:prstGeom>
        <a:noFill/>
        <a:ln>
          <a:noFill/>
        </a:ln>
      </xdr:spPr>
    </xdr:pic>
    <xdr:clientData/>
  </xdr:twoCellAnchor>
  <xdr:twoCellAnchor editAs="oneCell">
    <xdr:from>
      <xdr:col>6</xdr:col>
      <xdr:colOff>1327785</xdr:colOff>
      <xdr:row>0</xdr:row>
      <xdr:rowOff>0</xdr:rowOff>
    </xdr:from>
    <xdr:to>
      <xdr:col>11</xdr:col>
      <xdr:colOff>342900</xdr:colOff>
      <xdr:row>1</xdr:row>
      <xdr:rowOff>58420</xdr:rowOff>
    </xdr:to>
    <xdr:pic>
      <xdr:nvPicPr>
        <xdr:cNvPr id="5" name="Picture 4" descr="C:\Users\vvbro\Pictures\images.pn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477125" y="0"/>
          <a:ext cx="2649855" cy="74041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2</xdr:col>
      <xdr:colOff>228600</xdr:colOff>
      <xdr:row>0</xdr:row>
      <xdr:rowOff>693420</xdr:rowOff>
    </xdr:to>
    <xdr:pic>
      <xdr:nvPicPr>
        <xdr:cNvPr id="2" name="Picture 1" descr="C:\Users\vvbro\Pictures\SAICA Logo.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85725"/>
          <a:ext cx="1514475" cy="605790"/>
        </a:xfrm>
        <a:prstGeom prst="rect">
          <a:avLst/>
        </a:prstGeom>
        <a:noFill/>
        <a:ln>
          <a:noFill/>
        </a:ln>
      </xdr:spPr>
    </xdr:pic>
    <xdr:clientData/>
  </xdr:twoCellAnchor>
  <xdr:twoCellAnchor editAs="oneCell">
    <xdr:from>
      <xdr:col>7</xdr:col>
      <xdr:colOff>114301</xdr:colOff>
      <xdr:row>0</xdr:row>
      <xdr:rowOff>76200</xdr:rowOff>
    </xdr:from>
    <xdr:to>
      <xdr:col>9</xdr:col>
      <xdr:colOff>612268</xdr:colOff>
      <xdr:row>0</xdr:row>
      <xdr:rowOff>600075</xdr:rowOff>
    </xdr:to>
    <xdr:pic>
      <xdr:nvPicPr>
        <xdr:cNvPr id="7" name="Picture 6" descr="C:\Users\vvbro\Pictures\images.png">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81551" y="76200"/>
          <a:ext cx="1831467" cy="52578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573405</xdr:colOff>
      <xdr:row>0</xdr:row>
      <xdr:rowOff>144780</xdr:rowOff>
    </xdr:from>
    <xdr:ext cx="2474595" cy="708025"/>
    <xdr:pic>
      <xdr:nvPicPr>
        <xdr:cNvPr id="2" name="Picture 1" descr="C:\Users\vvbro\Pictures\images.pn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926205" y="144780"/>
          <a:ext cx="2474595" cy="70802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11</xdr:col>
          <xdr:colOff>167640</xdr:colOff>
          <xdr:row>0</xdr:row>
          <xdr:rowOff>30480</xdr:rowOff>
        </xdr:from>
        <xdr:to>
          <xdr:col>12</xdr:col>
          <xdr:colOff>480060</xdr:colOff>
          <xdr:row>3</xdr:row>
          <xdr:rowOff>175260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65"/>
            </a:solidFill>
            <a:ln w="9525">
              <a:solidFill>
                <a:srgbClr val="0070C0"/>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167640</xdr:colOff>
          <xdr:row>5</xdr:row>
          <xdr:rowOff>22860</xdr:rowOff>
        </xdr:from>
        <xdr:to>
          <xdr:col>12</xdr:col>
          <xdr:colOff>480060</xdr:colOff>
          <xdr:row>8</xdr:row>
          <xdr:rowOff>152400</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solidFill>
              <a:srgbClr val="FFFFFF" mc:Ignorable="a14" a14:legacySpreadsheetColorIndex="65"/>
            </a:solidFill>
            <a:ln w="9525">
              <a:solidFill>
                <a:srgbClr val="0070C0"/>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7"/>
  <sheetViews>
    <sheetView showGridLines="0" showRowColHeaders="0" tabSelected="1" workbookViewId="0">
      <selection activeCell="D23" sqref="D23"/>
    </sheetView>
  </sheetViews>
  <sheetFormatPr defaultColWidth="9.109375" defaultRowHeight="14.4" x14ac:dyDescent="0.3"/>
  <cols>
    <col min="1" max="1" width="2" style="54" customWidth="1"/>
    <col min="2" max="2" width="12.109375" style="54" customWidth="1"/>
    <col min="3" max="3" width="19.109375" style="54" customWidth="1"/>
    <col min="4" max="4" width="65.44140625" style="54" customWidth="1"/>
    <col min="5" max="5" width="12.109375" style="54" customWidth="1"/>
    <col min="6" max="6" width="11.88671875" style="54" customWidth="1"/>
    <col min="7" max="10" width="12.109375" style="54" hidden="1" customWidth="1"/>
    <col min="11" max="16384" width="9.109375" style="54"/>
  </cols>
  <sheetData>
    <row r="1" spans="2:10" ht="54.75" customHeight="1" x14ac:dyDescent="0.3">
      <c r="B1" s="80" t="s">
        <v>188</v>
      </c>
      <c r="C1" s="81"/>
      <c r="D1" s="81"/>
      <c r="E1" s="81"/>
      <c r="F1" s="81"/>
      <c r="G1" s="81"/>
      <c r="H1" s="81"/>
      <c r="I1" s="81"/>
      <c r="J1" s="81"/>
    </row>
    <row r="2" spans="2:10" x14ac:dyDescent="0.3">
      <c r="B2" s="82" t="s">
        <v>193</v>
      </c>
      <c r="C2" s="82"/>
      <c r="D2" s="82"/>
      <c r="E2" s="82"/>
      <c r="F2" s="82"/>
      <c r="G2" s="82"/>
      <c r="H2" s="82"/>
      <c r="I2" s="82"/>
      <c r="J2" s="82"/>
    </row>
    <row r="3" spans="2:10" x14ac:dyDescent="0.3">
      <c r="B3" s="82"/>
      <c r="C3" s="82"/>
      <c r="D3" s="82"/>
      <c r="E3" s="82"/>
      <c r="F3" s="82"/>
      <c r="G3" s="82"/>
      <c r="H3" s="82"/>
      <c r="I3" s="82"/>
      <c r="J3" s="82"/>
    </row>
    <row r="4" spans="2:10" x14ac:dyDescent="0.3">
      <c r="B4" s="82"/>
      <c r="C4" s="82"/>
      <c r="D4" s="82"/>
      <c r="E4" s="82"/>
      <c r="F4" s="82"/>
      <c r="G4" s="82"/>
      <c r="H4" s="82"/>
      <c r="I4" s="82"/>
      <c r="J4" s="82"/>
    </row>
    <row r="5" spans="2:10" x14ac:dyDescent="0.3">
      <c r="B5" s="82"/>
      <c r="C5" s="82"/>
      <c r="D5" s="82"/>
      <c r="E5" s="82"/>
      <c r="F5" s="82"/>
      <c r="G5" s="82"/>
      <c r="H5" s="82"/>
      <c r="I5" s="82"/>
      <c r="J5" s="82"/>
    </row>
    <row r="6" spans="2:10" x14ac:dyDescent="0.3">
      <c r="B6" s="82"/>
      <c r="C6" s="82"/>
      <c r="D6" s="82"/>
      <c r="E6" s="82"/>
      <c r="F6" s="82"/>
      <c r="G6" s="82"/>
      <c r="H6" s="82"/>
      <c r="I6" s="82"/>
      <c r="J6" s="82"/>
    </row>
    <row r="7" spans="2:10" x14ac:dyDescent="0.3">
      <c r="B7" s="82"/>
      <c r="C7" s="82"/>
      <c r="D7" s="82"/>
      <c r="E7" s="82"/>
      <c r="F7" s="82"/>
      <c r="G7" s="82"/>
      <c r="H7" s="82"/>
      <c r="I7" s="82"/>
      <c r="J7" s="82"/>
    </row>
    <row r="8" spans="2:10" x14ac:dyDescent="0.3">
      <c r="B8" s="82"/>
      <c r="C8" s="82"/>
      <c r="D8" s="82"/>
      <c r="E8" s="82"/>
      <c r="F8" s="82"/>
      <c r="G8" s="82"/>
      <c r="H8" s="82"/>
      <c r="I8" s="82"/>
      <c r="J8" s="82"/>
    </row>
    <row r="9" spans="2:10" x14ac:dyDescent="0.3">
      <c r="B9" s="82"/>
      <c r="C9" s="82"/>
      <c r="D9" s="82"/>
      <c r="E9" s="82"/>
      <c r="F9" s="82"/>
      <c r="G9" s="82"/>
      <c r="H9" s="82"/>
      <c r="I9" s="82"/>
      <c r="J9" s="82"/>
    </row>
    <row r="10" spans="2:10" x14ac:dyDescent="0.3">
      <c r="B10" s="82"/>
      <c r="C10" s="82"/>
      <c r="D10" s="82"/>
      <c r="E10" s="82"/>
      <c r="F10" s="82"/>
      <c r="G10" s="82"/>
      <c r="H10" s="82"/>
      <c r="I10" s="82"/>
      <c r="J10" s="82"/>
    </row>
    <row r="11" spans="2:10" x14ac:dyDescent="0.3">
      <c r="B11" s="82"/>
      <c r="C11" s="82"/>
      <c r="D11" s="82"/>
      <c r="E11" s="82"/>
      <c r="F11" s="82"/>
      <c r="G11" s="82"/>
      <c r="H11" s="82"/>
      <c r="I11" s="82"/>
      <c r="J11" s="82"/>
    </row>
    <row r="12" spans="2:10" x14ac:dyDescent="0.3">
      <c r="B12" s="82"/>
      <c r="C12" s="82"/>
      <c r="D12" s="82"/>
      <c r="E12" s="82"/>
      <c r="F12" s="82"/>
      <c r="G12" s="82"/>
      <c r="H12" s="82"/>
      <c r="I12" s="82"/>
      <c r="J12" s="82"/>
    </row>
    <row r="13" spans="2:10" x14ac:dyDescent="0.3">
      <c r="B13" s="82"/>
      <c r="C13" s="82"/>
      <c r="D13" s="82"/>
      <c r="E13" s="82"/>
      <c r="F13" s="82"/>
      <c r="G13" s="82"/>
      <c r="H13" s="82"/>
      <c r="I13" s="82"/>
      <c r="J13" s="82"/>
    </row>
    <row r="14" spans="2:10" x14ac:dyDescent="0.3">
      <c r="B14" s="82"/>
      <c r="C14" s="82"/>
      <c r="D14" s="82"/>
      <c r="E14" s="82"/>
      <c r="F14" s="82"/>
      <c r="G14" s="82"/>
      <c r="H14" s="82"/>
      <c r="I14" s="82"/>
      <c r="J14" s="82"/>
    </row>
    <row r="15" spans="2:10" x14ac:dyDescent="0.3">
      <c r="B15" s="82"/>
      <c r="C15" s="82"/>
      <c r="D15" s="82"/>
      <c r="E15" s="82"/>
      <c r="F15" s="82"/>
      <c r="G15" s="82"/>
      <c r="H15" s="82"/>
      <c r="I15" s="82"/>
      <c r="J15" s="82"/>
    </row>
    <row r="16" spans="2:10" x14ac:dyDescent="0.3">
      <c r="B16" s="82"/>
      <c r="C16" s="82"/>
      <c r="D16" s="82"/>
      <c r="E16" s="82"/>
      <c r="F16" s="82"/>
      <c r="G16" s="82"/>
      <c r="H16" s="82"/>
      <c r="I16" s="82"/>
      <c r="J16" s="82"/>
    </row>
    <row r="17" spans="2:10" x14ac:dyDescent="0.3">
      <c r="B17" s="82"/>
      <c r="C17" s="82"/>
      <c r="D17" s="82"/>
      <c r="E17" s="82"/>
      <c r="F17" s="82"/>
      <c r="G17" s="82"/>
      <c r="H17" s="82"/>
      <c r="I17" s="82"/>
      <c r="J17" s="82"/>
    </row>
    <row r="18" spans="2:10" x14ac:dyDescent="0.3">
      <c r="B18" s="82"/>
      <c r="C18" s="82"/>
      <c r="D18" s="82"/>
      <c r="E18" s="82"/>
      <c r="F18" s="82"/>
      <c r="G18" s="82"/>
      <c r="H18" s="82"/>
      <c r="I18" s="82"/>
      <c r="J18" s="82"/>
    </row>
    <row r="19" spans="2:10" x14ac:dyDescent="0.3">
      <c r="B19" s="82"/>
      <c r="C19" s="82"/>
      <c r="D19" s="82"/>
      <c r="E19" s="82"/>
      <c r="F19" s="82"/>
      <c r="G19" s="82"/>
      <c r="H19" s="82"/>
      <c r="I19" s="82"/>
      <c r="J19" s="82"/>
    </row>
    <row r="20" spans="2:10" x14ac:dyDescent="0.3">
      <c r="B20" s="82"/>
      <c r="C20" s="82"/>
      <c r="D20" s="82"/>
      <c r="E20" s="82"/>
      <c r="F20" s="82"/>
      <c r="G20" s="82"/>
      <c r="H20" s="82"/>
      <c r="I20" s="82"/>
      <c r="J20" s="82"/>
    </row>
    <row r="21" spans="2:10" ht="15.6" x14ac:dyDescent="0.3">
      <c r="B21" s="81" t="s">
        <v>17</v>
      </c>
      <c r="C21" s="81"/>
      <c r="D21" s="81"/>
      <c r="E21" s="81"/>
      <c r="F21" s="81"/>
      <c r="G21" s="81"/>
      <c r="H21" s="81"/>
      <c r="I21" s="81"/>
      <c r="J21" s="81"/>
    </row>
    <row r="23" spans="2:10" x14ac:dyDescent="0.3">
      <c r="B23" s="79" t="s">
        <v>167</v>
      </c>
      <c r="C23" s="79"/>
      <c r="D23" s="55" t="s">
        <v>173</v>
      </c>
      <c r="E23" s="50"/>
      <c r="F23" s="50"/>
    </row>
    <row r="24" spans="2:10" x14ac:dyDescent="0.3">
      <c r="B24" s="79" t="s">
        <v>170</v>
      </c>
      <c r="C24" s="79"/>
      <c r="D24" s="55" t="s">
        <v>174</v>
      </c>
      <c r="E24" s="50"/>
      <c r="F24" s="50"/>
    </row>
    <row r="25" spans="2:10" x14ac:dyDescent="0.3">
      <c r="B25" s="79" t="s">
        <v>191</v>
      </c>
      <c r="C25" s="79"/>
      <c r="D25" s="65">
        <v>1008166662</v>
      </c>
      <c r="E25" s="50"/>
      <c r="F25" s="50"/>
    </row>
    <row r="26" spans="2:10" x14ac:dyDescent="0.3">
      <c r="B26" s="79" t="s">
        <v>171</v>
      </c>
      <c r="C26" s="79"/>
      <c r="D26" s="55" t="s">
        <v>175</v>
      </c>
      <c r="E26" s="50"/>
      <c r="F26" s="50"/>
    </row>
    <row r="27" spans="2:10" x14ac:dyDescent="0.3">
      <c r="B27" s="50"/>
      <c r="C27" s="50"/>
      <c r="D27" s="50"/>
      <c r="E27" s="50"/>
      <c r="F27" s="50"/>
    </row>
  </sheetData>
  <sheetProtection algorithmName="SHA-512" hashValue="Y57g2duPfmebgV7ZQz0dKivhe1PQrUiKlUxqBkuFeE5AQy3wTFdglxJf5qfcEju/jy9GwhLHAhkId+R5pHRxdw==" saltValue="s3Nr7Fmmg7uBNgLh1X7RbA==" spinCount="100000" sheet="1" objects="1" scenarios="1"/>
  <mergeCells count="7">
    <mergeCell ref="B25:C25"/>
    <mergeCell ref="B26:C26"/>
    <mergeCell ref="B1:J1"/>
    <mergeCell ref="B2:J20"/>
    <mergeCell ref="B21:J21"/>
    <mergeCell ref="B23:C23"/>
    <mergeCell ref="B24:C24"/>
  </mergeCells>
  <dataValidations count="1">
    <dataValidation type="whole" errorStyle="warning" allowBlank="1" showInputMessage="1" showErrorMessage="1" errorTitle="Enter numbers only" sqref="D25" xr:uid="{00000000-0002-0000-0000-000000000000}">
      <formula1>1</formula1>
      <formula2>1E+21</formula2>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7"/>
  <sheetViews>
    <sheetView showGridLines="0" showRowColHeaders="0" zoomScaleNormal="100" workbookViewId="0">
      <selection activeCell="J13" sqref="J13"/>
    </sheetView>
  </sheetViews>
  <sheetFormatPr defaultColWidth="9.109375" defaultRowHeight="13.2" x14ac:dyDescent="0.25"/>
  <cols>
    <col min="1" max="3" width="4.33203125" style="18" customWidth="1"/>
    <col min="4" max="7" width="25.5546875" style="18" customWidth="1"/>
    <col min="8" max="9" width="4.33203125" style="18" customWidth="1"/>
    <col min="10" max="10" width="9.6640625" style="18" customWidth="1"/>
    <col min="11" max="16384" width="9.109375" style="18"/>
  </cols>
  <sheetData>
    <row r="1" spans="1:13" ht="54" customHeight="1" x14ac:dyDescent="0.25">
      <c r="A1" s="85" t="s">
        <v>189</v>
      </c>
      <c r="B1" s="86"/>
      <c r="C1" s="86"/>
      <c r="D1" s="86"/>
      <c r="E1" s="86"/>
      <c r="F1" s="86"/>
      <c r="G1" s="86"/>
      <c r="H1" s="86"/>
      <c r="I1" s="86"/>
      <c r="J1" s="86"/>
    </row>
    <row r="2" spans="1:13" ht="15" customHeight="1" x14ac:dyDescent="0.25">
      <c r="A2" s="88" t="s">
        <v>217</v>
      </c>
      <c r="B2" s="88"/>
      <c r="C2" s="88"/>
      <c r="D2" s="88"/>
      <c r="E2" s="88"/>
      <c r="F2" s="88"/>
      <c r="G2" s="88"/>
      <c r="H2" s="88"/>
      <c r="I2" s="88"/>
      <c r="J2" s="88"/>
      <c r="K2" s="88"/>
      <c r="L2" s="88"/>
      <c r="M2" s="88"/>
    </row>
    <row r="3" spans="1:13" ht="15" customHeight="1" x14ac:dyDescent="0.25">
      <c r="A3" s="88"/>
      <c r="B3" s="88"/>
      <c r="C3" s="88"/>
      <c r="D3" s="88"/>
      <c r="E3" s="88"/>
      <c r="F3" s="88"/>
      <c r="G3" s="88"/>
      <c r="H3" s="88"/>
      <c r="I3" s="88"/>
      <c r="J3" s="88"/>
      <c r="K3" s="88"/>
      <c r="L3" s="88"/>
      <c r="M3" s="88"/>
    </row>
    <row r="4" spans="1:13" ht="15" customHeight="1" x14ac:dyDescent="0.25">
      <c r="A4" s="88"/>
      <c r="B4" s="88"/>
      <c r="C4" s="88"/>
      <c r="D4" s="88"/>
      <c r="E4" s="88"/>
      <c r="F4" s="88"/>
      <c r="G4" s="88"/>
      <c r="H4" s="88"/>
      <c r="I4" s="88"/>
      <c r="J4" s="88"/>
      <c r="K4" s="88"/>
      <c r="L4" s="88"/>
      <c r="M4" s="88"/>
    </row>
    <row r="5" spans="1:13" ht="15" customHeight="1" x14ac:dyDescent="0.25">
      <c r="A5" s="88"/>
      <c r="B5" s="88"/>
      <c r="C5" s="88"/>
      <c r="D5" s="88"/>
      <c r="E5" s="88"/>
      <c r="F5" s="88"/>
      <c r="G5" s="88"/>
      <c r="H5" s="88"/>
      <c r="I5" s="88"/>
      <c r="J5" s="88"/>
      <c r="K5" s="88"/>
      <c r="L5" s="88"/>
      <c r="M5" s="88"/>
    </row>
    <row r="6" spans="1:13" ht="15" customHeight="1" x14ac:dyDescent="0.25">
      <c r="A6" s="88"/>
      <c r="B6" s="88"/>
      <c r="C6" s="88"/>
      <c r="D6" s="88"/>
      <c r="E6" s="88"/>
      <c r="F6" s="88"/>
      <c r="G6" s="88"/>
      <c r="H6" s="88"/>
      <c r="I6" s="88"/>
      <c r="J6" s="88"/>
      <c r="K6" s="88"/>
      <c r="L6" s="88"/>
      <c r="M6" s="88"/>
    </row>
    <row r="7" spans="1:13" ht="15" customHeight="1" x14ac:dyDescent="0.25">
      <c r="A7" s="88"/>
      <c r="B7" s="88"/>
      <c r="C7" s="88"/>
      <c r="D7" s="88"/>
      <c r="E7" s="88"/>
      <c r="F7" s="88"/>
      <c r="G7" s="88"/>
      <c r="H7" s="88"/>
      <c r="I7" s="88"/>
      <c r="J7" s="88"/>
      <c r="K7" s="88"/>
      <c r="L7" s="88"/>
      <c r="M7" s="88"/>
    </row>
    <row r="8" spans="1:13" ht="15" customHeight="1" x14ac:dyDescent="0.25">
      <c r="A8" s="88"/>
      <c r="B8" s="88"/>
      <c r="C8" s="88"/>
      <c r="D8" s="88"/>
      <c r="E8" s="88"/>
      <c r="F8" s="88"/>
      <c r="G8" s="88"/>
      <c r="H8" s="88"/>
      <c r="I8" s="88"/>
      <c r="J8" s="88"/>
      <c r="K8" s="88"/>
      <c r="L8" s="88"/>
      <c r="M8" s="88"/>
    </row>
    <row r="9" spans="1:13" ht="15" customHeight="1" x14ac:dyDescent="0.25">
      <c r="A9" s="88"/>
      <c r="B9" s="88"/>
      <c r="C9" s="88"/>
      <c r="D9" s="88"/>
      <c r="E9" s="88"/>
      <c r="F9" s="88"/>
      <c r="G9" s="88"/>
      <c r="H9" s="88"/>
      <c r="I9" s="88"/>
      <c r="J9" s="88"/>
      <c r="K9" s="88"/>
      <c r="L9" s="88"/>
      <c r="M9" s="88"/>
    </row>
    <row r="10" spans="1:13" x14ac:dyDescent="0.25">
      <c r="A10" s="42"/>
      <c r="B10" s="42"/>
      <c r="C10" s="42"/>
      <c r="D10" s="51">
        <v>1</v>
      </c>
      <c r="E10" s="51">
        <v>2</v>
      </c>
      <c r="F10" s="51">
        <v>3</v>
      </c>
      <c r="G10" s="51">
        <v>4</v>
      </c>
      <c r="H10" s="46"/>
      <c r="I10" s="42"/>
      <c r="J10" s="42"/>
    </row>
    <row r="11" spans="1:13" ht="25.5" customHeight="1" x14ac:dyDescent="0.25">
      <c r="A11" s="42"/>
      <c r="B11" s="42"/>
      <c r="C11" s="42"/>
      <c r="D11" s="52" t="s">
        <v>114</v>
      </c>
      <c r="E11" s="52" t="s">
        <v>18</v>
      </c>
      <c r="F11" s="52" t="s">
        <v>19</v>
      </c>
      <c r="G11" s="52" t="s">
        <v>115</v>
      </c>
      <c r="H11" s="47"/>
      <c r="I11" s="42"/>
      <c r="J11" s="48" t="s">
        <v>107</v>
      </c>
    </row>
    <row r="12" spans="1:13" x14ac:dyDescent="0.25">
      <c r="A12" s="41"/>
      <c r="B12" s="87" t="s">
        <v>20</v>
      </c>
      <c r="C12" s="87"/>
      <c r="D12" s="87"/>
      <c r="E12" s="87"/>
      <c r="F12" s="87"/>
      <c r="G12" s="87"/>
      <c r="H12" s="87"/>
      <c r="I12" s="87"/>
    </row>
    <row r="13" spans="1:13" ht="15" customHeight="1" x14ac:dyDescent="0.25">
      <c r="A13" s="66">
        <v>1</v>
      </c>
      <c r="B13" s="83" t="s">
        <v>39</v>
      </c>
      <c r="C13" s="83"/>
      <c r="D13" s="83"/>
      <c r="E13" s="83"/>
      <c r="F13" s="83"/>
      <c r="G13" s="83"/>
      <c r="H13" s="83"/>
      <c r="I13" s="83"/>
      <c r="J13" s="67">
        <v>0</v>
      </c>
      <c r="K13" s="19" t="str">
        <f>IF(OR(J13="",J13=0,J13&gt;4,J13&lt;1),"Valid Answer Required","")</f>
        <v>Valid Answer Required</v>
      </c>
    </row>
    <row r="14" spans="1:13" ht="15" customHeight="1" x14ac:dyDescent="0.25">
      <c r="A14" s="73">
        <v>2</v>
      </c>
      <c r="B14" s="84" t="s">
        <v>40</v>
      </c>
      <c r="C14" s="84"/>
      <c r="D14" s="84"/>
      <c r="E14" s="84"/>
      <c r="F14" s="84"/>
      <c r="G14" s="84"/>
      <c r="H14" s="84"/>
      <c r="I14" s="84"/>
      <c r="J14" s="68">
        <v>0</v>
      </c>
      <c r="K14" s="19" t="str">
        <f t="shared" ref="K14:K65" si="0">IF(OR(J14="",J14=0,J14&gt;4,J14&lt;1),"Valid Answer Required","")</f>
        <v>Valid Answer Required</v>
      </c>
    </row>
    <row r="15" spans="1:13" ht="15" customHeight="1" x14ac:dyDescent="0.25">
      <c r="A15" s="66">
        <v>3</v>
      </c>
      <c r="B15" s="83" t="s">
        <v>41</v>
      </c>
      <c r="C15" s="83"/>
      <c r="D15" s="83"/>
      <c r="E15" s="83"/>
      <c r="F15" s="83"/>
      <c r="G15" s="83"/>
      <c r="H15" s="83"/>
      <c r="I15" s="83"/>
      <c r="J15" s="67">
        <v>0</v>
      </c>
      <c r="K15" s="19" t="str">
        <f t="shared" si="0"/>
        <v>Valid Answer Required</v>
      </c>
    </row>
    <row r="16" spans="1:13" ht="15" customHeight="1" x14ac:dyDescent="0.25">
      <c r="A16" s="73">
        <v>4</v>
      </c>
      <c r="B16" s="84" t="s">
        <v>42</v>
      </c>
      <c r="C16" s="84"/>
      <c r="D16" s="84"/>
      <c r="E16" s="84"/>
      <c r="F16" s="84"/>
      <c r="G16" s="84"/>
      <c r="H16" s="84"/>
      <c r="I16" s="84"/>
      <c r="J16" s="68">
        <v>0</v>
      </c>
      <c r="K16" s="19" t="str">
        <f t="shared" si="0"/>
        <v>Valid Answer Required</v>
      </c>
    </row>
    <row r="17" spans="1:11" ht="15" customHeight="1" x14ac:dyDescent="0.25">
      <c r="A17" s="66">
        <v>5</v>
      </c>
      <c r="B17" s="83" t="s">
        <v>43</v>
      </c>
      <c r="C17" s="83"/>
      <c r="D17" s="83"/>
      <c r="E17" s="83"/>
      <c r="F17" s="83"/>
      <c r="G17" s="83"/>
      <c r="H17" s="83"/>
      <c r="I17" s="83"/>
      <c r="J17" s="67">
        <v>0</v>
      </c>
      <c r="K17" s="19" t="str">
        <f t="shared" si="0"/>
        <v>Valid Answer Required</v>
      </c>
    </row>
    <row r="18" spans="1:11" ht="15" customHeight="1" x14ac:dyDescent="0.25">
      <c r="A18" s="73">
        <v>6</v>
      </c>
      <c r="B18" s="84" t="s">
        <v>44</v>
      </c>
      <c r="C18" s="84"/>
      <c r="D18" s="84"/>
      <c r="E18" s="84"/>
      <c r="F18" s="84"/>
      <c r="G18" s="84"/>
      <c r="H18" s="84"/>
      <c r="I18" s="84"/>
      <c r="J18" s="68">
        <v>0</v>
      </c>
      <c r="K18" s="19" t="str">
        <f t="shared" si="0"/>
        <v>Valid Answer Required</v>
      </c>
    </row>
    <row r="19" spans="1:11" ht="15" customHeight="1" x14ac:dyDescent="0.25">
      <c r="A19" s="66">
        <v>7</v>
      </c>
      <c r="B19" s="83" t="s">
        <v>45</v>
      </c>
      <c r="C19" s="83"/>
      <c r="D19" s="83"/>
      <c r="E19" s="83"/>
      <c r="F19" s="83"/>
      <c r="G19" s="83"/>
      <c r="H19" s="83"/>
      <c r="I19" s="83"/>
      <c r="J19" s="67">
        <v>0</v>
      </c>
      <c r="K19" s="19" t="str">
        <f t="shared" si="0"/>
        <v>Valid Answer Required</v>
      </c>
    </row>
    <row r="20" spans="1:11" ht="15" customHeight="1" x14ac:dyDescent="0.25">
      <c r="A20" s="73">
        <v>8</v>
      </c>
      <c r="B20" s="84" t="s">
        <v>46</v>
      </c>
      <c r="C20" s="84"/>
      <c r="D20" s="84"/>
      <c r="E20" s="84"/>
      <c r="F20" s="84"/>
      <c r="G20" s="84"/>
      <c r="H20" s="84"/>
      <c r="I20" s="84"/>
      <c r="J20" s="68">
        <v>0</v>
      </c>
      <c r="K20" s="19" t="str">
        <f t="shared" si="0"/>
        <v>Valid Answer Required</v>
      </c>
    </row>
    <row r="21" spans="1:11" ht="15" customHeight="1" x14ac:dyDescent="0.25">
      <c r="A21" s="66">
        <v>9</v>
      </c>
      <c r="B21" s="83" t="s">
        <v>47</v>
      </c>
      <c r="C21" s="83"/>
      <c r="D21" s="83"/>
      <c r="E21" s="83"/>
      <c r="F21" s="83"/>
      <c r="G21" s="83"/>
      <c r="H21" s="83"/>
      <c r="I21" s="83"/>
      <c r="J21" s="67">
        <v>0</v>
      </c>
      <c r="K21" s="19" t="str">
        <f t="shared" si="0"/>
        <v>Valid Answer Required</v>
      </c>
    </row>
    <row r="22" spans="1:11" ht="15" customHeight="1" x14ac:dyDescent="0.25">
      <c r="A22" s="73">
        <v>10</v>
      </c>
      <c r="B22" s="84" t="s">
        <v>48</v>
      </c>
      <c r="C22" s="84"/>
      <c r="D22" s="84"/>
      <c r="E22" s="84"/>
      <c r="F22" s="84"/>
      <c r="G22" s="84"/>
      <c r="H22" s="84"/>
      <c r="I22" s="84"/>
      <c r="J22" s="68">
        <v>0</v>
      </c>
      <c r="K22" s="19" t="str">
        <f t="shared" si="0"/>
        <v>Valid Answer Required</v>
      </c>
    </row>
    <row r="23" spans="1:11" ht="15" customHeight="1" x14ac:dyDescent="0.25">
      <c r="A23" s="66">
        <v>11</v>
      </c>
      <c r="B23" s="83" t="s">
        <v>49</v>
      </c>
      <c r="C23" s="83"/>
      <c r="D23" s="83"/>
      <c r="E23" s="83"/>
      <c r="F23" s="83"/>
      <c r="G23" s="83"/>
      <c r="H23" s="83"/>
      <c r="I23" s="83"/>
      <c r="J23" s="67">
        <v>0</v>
      </c>
      <c r="K23" s="19" t="str">
        <f t="shared" si="0"/>
        <v>Valid Answer Required</v>
      </c>
    </row>
    <row r="24" spans="1:11" ht="15" customHeight="1" x14ac:dyDescent="0.25">
      <c r="A24" s="73">
        <v>12</v>
      </c>
      <c r="B24" s="84" t="s">
        <v>50</v>
      </c>
      <c r="C24" s="84"/>
      <c r="D24" s="84"/>
      <c r="E24" s="84"/>
      <c r="F24" s="84"/>
      <c r="G24" s="84"/>
      <c r="H24" s="84"/>
      <c r="I24" s="84"/>
      <c r="J24" s="68">
        <v>0</v>
      </c>
      <c r="K24" s="19" t="str">
        <f t="shared" si="0"/>
        <v>Valid Answer Required</v>
      </c>
    </row>
    <row r="25" spans="1:11" ht="15" customHeight="1" x14ac:dyDescent="0.25">
      <c r="A25" s="66">
        <v>13</v>
      </c>
      <c r="B25" s="83" t="s">
        <v>51</v>
      </c>
      <c r="C25" s="83"/>
      <c r="D25" s="83"/>
      <c r="E25" s="83"/>
      <c r="F25" s="83"/>
      <c r="G25" s="83"/>
      <c r="H25" s="83"/>
      <c r="I25" s="83"/>
      <c r="J25" s="67">
        <v>0</v>
      </c>
      <c r="K25" s="19" t="str">
        <f t="shared" si="0"/>
        <v>Valid Answer Required</v>
      </c>
    </row>
    <row r="26" spans="1:11" ht="15" customHeight="1" x14ac:dyDescent="0.25">
      <c r="A26" s="73">
        <v>14</v>
      </c>
      <c r="B26" s="84" t="s">
        <v>52</v>
      </c>
      <c r="C26" s="84"/>
      <c r="D26" s="84"/>
      <c r="E26" s="84"/>
      <c r="F26" s="84"/>
      <c r="G26" s="84"/>
      <c r="H26" s="84"/>
      <c r="I26" s="84"/>
      <c r="J26" s="68">
        <v>0</v>
      </c>
      <c r="K26" s="19" t="str">
        <f t="shared" si="0"/>
        <v>Valid Answer Required</v>
      </c>
    </row>
    <row r="27" spans="1:11" ht="15" customHeight="1" x14ac:dyDescent="0.25">
      <c r="A27" s="66">
        <v>15</v>
      </c>
      <c r="B27" s="83" t="s">
        <v>53</v>
      </c>
      <c r="C27" s="83"/>
      <c r="D27" s="83"/>
      <c r="E27" s="83"/>
      <c r="F27" s="83"/>
      <c r="G27" s="83"/>
      <c r="H27" s="83"/>
      <c r="I27" s="83"/>
      <c r="J27" s="67">
        <v>0</v>
      </c>
      <c r="K27" s="19" t="str">
        <f t="shared" si="0"/>
        <v>Valid Answer Required</v>
      </c>
    </row>
    <row r="28" spans="1:11" ht="15" customHeight="1" x14ac:dyDescent="0.25">
      <c r="A28" s="73">
        <v>16</v>
      </c>
      <c r="B28" s="84" t="s">
        <v>54</v>
      </c>
      <c r="C28" s="84"/>
      <c r="D28" s="84"/>
      <c r="E28" s="84"/>
      <c r="F28" s="84"/>
      <c r="G28" s="84"/>
      <c r="H28" s="84"/>
      <c r="I28" s="84"/>
      <c r="J28" s="68">
        <v>0</v>
      </c>
      <c r="K28" s="19" t="str">
        <f t="shared" si="0"/>
        <v>Valid Answer Required</v>
      </c>
    </row>
    <row r="29" spans="1:11" ht="15" customHeight="1" x14ac:dyDescent="0.25">
      <c r="A29" s="66">
        <v>17</v>
      </c>
      <c r="B29" s="83" t="s">
        <v>55</v>
      </c>
      <c r="C29" s="83"/>
      <c r="D29" s="83"/>
      <c r="E29" s="83"/>
      <c r="F29" s="83"/>
      <c r="G29" s="83"/>
      <c r="H29" s="83"/>
      <c r="I29" s="83"/>
      <c r="J29" s="67">
        <v>0</v>
      </c>
      <c r="K29" s="19" t="str">
        <f t="shared" si="0"/>
        <v>Valid Answer Required</v>
      </c>
    </row>
    <row r="30" spans="1:11" ht="15" customHeight="1" x14ac:dyDescent="0.25">
      <c r="A30" s="73">
        <v>18</v>
      </c>
      <c r="B30" s="84" t="s">
        <v>56</v>
      </c>
      <c r="C30" s="84"/>
      <c r="D30" s="84"/>
      <c r="E30" s="84"/>
      <c r="F30" s="84"/>
      <c r="G30" s="84"/>
      <c r="H30" s="84"/>
      <c r="I30" s="84"/>
      <c r="J30" s="68">
        <v>0</v>
      </c>
      <c r="K30" s="19" t="str">
        <f t="shared" si="0"/>
        <v>Valid Answer Required</v>
      </c>
    </row>
    <row r="31" spans="1:11" ht="15" customHeight="1" x14ac:dyDescent="0.25">
      <c r="A31" s="66">
        <v>19</v>
      </c>
      <c r="B31" s="83" t="s">
        <v>57</v>
      </c>
      <c r="C31" s="83"/>
      <c r="D31" s="83"/>
      <c r="E31" s="83"/>
      <c r="F31" s="83"/>
      <c r="G31" s="83"/>
      <c r="H31" s="83"/>
      <c r="I31" s="83"/>
      <c r="J31" s="67">
        <v>0</v>
      </c>
      <c r="K31" s="19" t="str">
        <f t="shared" si="0"/>
        <v>Valid Answer Required</v>
      </c>
    </row>
    <row r="32" spans="1:11" ht="15" customHeight="1" x14ac:dyDescent="0.25">
      <c r="A32" s="73">
        <v>20</v>
      </c>
      <c r="B32" s="84" t="s">
        <v>58</v>
      </c>
      <c r="C32" s="84"/>
      <c r="D32" s="84"/>
      <c r="E32" s="84"/>
      <c r="F32" s="84"/>
      <c r="G32" s="84"/>
      <c r="H32" s="84"/>
      <c r="I32" s="84"/>
      <c r="J32" s="67">
        <v>0</v>
      </c>
      <c r="K32" s="19" t="str">
        <f t="shared" si="0"/>
        <v>Valid Answer Required</v>
      </c>
    </row>
    <row r="33" spans="1:11" ht="15" customHeight="1" x14ac:dyDescent="0.25">
      <c r="A33" s="66">
        <v>21</v>
      </c>
      <c r="B33" s="83" t="s">
        <v>59</v>
      </c>
      <c r="C33" s="83"/>
      <c r="D33" s="83"/>
      <c r="E33" s="83"/>
      <c r="F33" s="83"/>
      <c r="G33" s="83"/>
      <c r="H33" s="83"/>
      <c r="I33" s="83"/>
      <c r="J33" s="68">
        <v>0</v>
      </c>
      <c r="K33" s="19" t="str">
        <f t="shared" si="0"/>
        <v>Valid Answer Required</v>
      </c>
    </row>
    <row r="34" spans="1:11" ht="15" customHeight="1" x14ac:dyDescent="0.25">
      <c r="A34" s="73">
        <v>22</v>
      </c>
      <c r="B34" s="84" t="s">
        <v>60</v>
      </c>
      <c r="C34" s="84"/>
      <c r="D34" s="84"/>
      <c r="E34" s="84"/>
      <c r="F34" s="84"/>
      <c r="G34" s="84"/>
      <c r="H34" s="84"/>
      <c r="I34" s="84"/>
      <c r="J34" s="67">
        <v>0</v>
      </c>
      <c r="K34" s="19" t="str">
        <f t="shared" si="0"/>
        <v>Valid Answer Required</v>
      </c>
    </row>
    <row r="35" spans="1:11" ht="15" customHeight="1" x14ac:dyDescent="0.25">
      <c r="A35" s="66">
        <v>23</v>
      </c>
      <c r="B35" s="83" t="s">
        <v>61</v>
      </c>
      <c r="C35" s="83"/>
      <c r="D35" s="83"/>
      <c r="E35" s="83"/>
      <c r="F35" s="83"/>
      <c r="G35" s="83"/>
      <c r="H35" s="83"/>
      <c r="I35" s="83"/>
      <c r="J35" s="68">
        <v>0</v>
      </c>
      <c r="K35" s="19" t="str">
        <f t="shared" si="0"/>
        <v>Valid Answer Required</v>
      </c>
    </row>
    <row r="36" spans="1:11" ht="15" customHeight="1" x14ac:dyDescent="0.25">
      <c r="A36" s="73">
        <v>24</v>
      </c>
      <c r="B36" s="84" t="s">
        <v>62</v>
      </c>
      <c r="C36" s="84"/>
      <c r="D36" s="84"/>
      <c r="E36" s="84"/>
      <c r="F36" s="84"/>
      <c r="G36" s="84"/>
      <c r="H36" s="84"/>
      <c r="I36" s="84"/>
      <c r="J36" s="67">
        <v>0</v>
      </c>
      <c r="K36" s="19" t="str">
        <f t="shared" si="0"/>
        <v>Valid Answer Required</v>
      </c>
    </row>
    <row r="37" spans="1:11" ht="15" customHeight="1" x14ac:dyDescent="0.25">
      <c r="A37" s="66">
        <v>25</v>
      </c>
      <c r="B37" s="83" t="s">
        <v>63</v>
      </c>
      <c r="C37" s="83"/>
      <c r="D37" s="83"/>
      <c r="E37" s="83"/>
      <c r="F37" s="83"/>
      <c r="G37" s="83"/>
      <c r="H37" s="83"/>
      <c r="I37" s="83"/>
      <c r="J37" s="68">
        <v>0</v>
      </c>
      <c r="K37" s="19" t="str">
        <f t="shared" si="0"/>
        <v>Valid Answer Required</v>
      </c>
    </row>
    <row r="38" spans="1:11" ht="15" customHeight="1" x14ac:dyDescent="0.25">
      <c r="A38" s="73">
        <v>26</v>
      </c>
      <c r="B38" s="84" t="s">
        <v>64</v>
      </c>
      <c r="C38" s="84"/>
      <c r="D38" s="84"/>
      <c r="E38" s="84"/>
      <c r="F38" s="84"/>
      <c r="G38" s="84"/>
      <c r="H38" s="84"/>
      <c r="I38" s="84"/>
      <c r="J38" s="67">
        <v>0</v>
      </c>
      <c r="K38" s="19" t="str">
        <f t="shared" si="0"/>
        <v>Valid Answer Required</v>
      </c>
    </row>
    <row r="39" spans="1:11" ht="15" customHeight="1" x14ac:dyDescent="0.25">
      <c r="A39" s="66">
        <v>27</v>
      </c>
      <c r="B39" s="83" t="s">
        <v>65</v>
      </c>
      <c r="C39" s="83"/>
      <c r="D39" s="83"/>
      <c r="E39" s="83"/>
      <c r="F39" s="83"/>
      <c r="G39" s="83"/>
      <c r="H39" s="83"/>
      <c r="I39" s="83"/>
      <c r="J39" s="68">
        <v>0</v>
      </c>
      <c r="K39" s="19" t="str">
        <f t="shared" si="0"/>
        <v>Valid Answer Required</v>
      </c>
    </row>
    <row r="40" spans="1:11" ht="15" customHeight="1" x14ac:dyDescent="0.25">
      <c r="A40" s="73">
        <v>28</v>
      </c>
      <c r="B40" s="84" t="s">
        <v>66</v>
      </c>
      <c r="C40" s="84"/>
      <c r="D40" s="84"/>
      <c r="E40" s="84"/>
      <c r="F40" s="84"/>
      <c r="G40" s="84"/>
      <c r="H40" s="84"/>
      <c r="I40" s="84"/>
      <c r="J40" s="67">
        <v>0</v>
      </c>
      <c r="K40" s="19" t="str">
        <f t="shared" si="0"/>
        <v>Valid Answer Required</v>
      </c>
    </row>
    <row r="41" spans="1:11" ht="15" customHeight="1" x14ac:dyDescent="0.25">
      <c r="A41" s="66">
        <v>29</v>
      </c>
      <c r="B41" s="83" t="s">
        <v>67</v>
      </c>
      <c r="C41" s="83"/>
      <c r="D41" s="83"/>
      <c r="E41" s="83"/>
      <c r="F41" s="83"/>
      <c r="G41" s="83"/>
      <c r="H41" s="83"/>
      <c r="I41" s="83"/>
      <c r="J41" s="68">
        <v>0</v>
      </c>
      <c r="K41" s="19" t="str">
        <f t="shared" si="0"/>
        <v>Valid Answer Required</v>
      </c>
    </row>
    <row r="42" spans="1:11" ht="15" customHeight="1" x14ac:dyDescent="0.25">
      <c r="A42" s="73">
        <v>30</v>
      </c>
      <c r="B42" s="84" t="s">
        <v>68</v>
      </c>
      <c r="C42" s="84"/>
      <c r="D42" s="84"/>
      <c r="E42" s="84"/>
      <c r="F42" s="84"/>
      <c r="G42" s="84"/>
      <c r="H42" s="84"/>
      <c r="I42" s="84"/>
      <c r="J42" s="67">
        <v>0</v>
      </c>
      <c r="K42" s="19" t="str">
        <f t="shared" si="0"/>
        <v>Valid Answer Required</v>
      </c>
    </row>
    <row r="43" spans="1:11" ht="15" customHeight="1" x14ac:dyDescent="0.25">
      <c r="A43" s="66">
        <v>31</v>
      </c>
      <c r="B43" s="83" t="s">
        <v>69</v>
      </c>
      <c r="C43" s="83"/>
      <c r="D43" s="83"/>
      <c r="E43" s="83"/>
      <c r="F43" s="83"/>
      <c r="G43" s="83"/>
      <c r="H43" s="83"/>
      <c r="I43" s="83"/>
      <c r="J43" s="68">
        <v>0</v>
      </c>
      <c r="K43" s="19" t="str">
        <f t="shared" si="0"/>
        <v>Valid Answer Required</v>
      </c>
    </row>
    <row r="44" spans="1:11" ht="15" customHeight="1" x14ac:dyDescent="0.25">
      <c r="A44" s="73">
        <v>32</v>
      </c>
      <c r="B44" s="84" t="s">
        <v>70</v>
      </c>
      <c r="C44" s="84"/>
      <c r="D44" s="84"/>
      <c r="E44" s="84"/>
      <c r="F44" s="84"/>
      <c r="G44" s="84"/>
      <c r="H44" s="84"/>
      <c r="I44" s="84"/>
      <c r="J44" s="67">
        <v>0</v>
      </c>
      <c r="K44" s="19" t="str">
        <f t="shared" si="0"/>
        <v>Valid Answer Required</v>
      </c>
    </row>
    <row r="45" spans="1:11" ht="15" customHeight="1" x14ac:dyDescent="0.25">
      <c r="A45" s="66">
        <v>33</v>
      </c>
      <c r="B45" s="83" t="s">
        <v>71</v>
      </c>
      <c r="C45" s="83"/>
      <c r="D45" s="83"/>
      <c r="E45" s="83"/>
      <c r="F45" s="83"/>
      <c r="G45" s="83"/>
      <c r="H45" s="83"/>
      <c r="I45" s="83"/>
      <c r="J45" s="68">
        <v>0</v>
      </c>
      <c r="K45" s="19" t="str">
        <f t="shared" si="0"/>
        <v>Valid Answer Required</v>
      </c>
    </row>
    <row r="46" spans="1:11" ht="15" customHeight="1" x14ac:dyDescent="0.25">
      <c r="A46" s="73">
        <v>34</v>
      </c>
      <c r="B46" s="84" t="s">
        <v>72</v>
      </c>
      <c r="C46" s="84"/>
      <c r="D46" s="84"/>
      <c r="E46" s="84"/>
      <c r="F46" s="84"/>
      <c r="G46" s="84"/>
      <c r="H46" s="84"/>
      <c r="I46" s="84"/>
      <c r="J46" s="67">
        <v>0</v>
      </c>
      <c r="K46" s="19" t="str">
        <f t="shared" si="0"/>
        <v>Valid Answer Required</v>
      </c>
    </row>
    <row r="47" spans="1:11" ht="15" customHeight="1" x14ac:dyDescent="0.25">
      <c r="A47" s="66">
        <v>35</v>
      </c>
      <c r="B47" s="83" t="s">
        <v>73</v>
      </c>
      <c r="C47" s="83"/>
      <c r="D47" s="83"/>
      <c r="E47" s="83"/>
      <c r="F47" s="83"/>
      <c r="G47" s="83"/>
      <c r="H47" s="83"/>
      <c r="I47" s="83"/>
      <c r="J47" s="68">
        <v>0</v>
      </c>
      <c r="K47" s="19" t="str">
        <f t="shared" si="0"/>
        <v>Valid Answer Required</v>
      </c>
    </row>
    <row r="48" spans="1:11" ht="15" customHeight="1" x14ac:dyDescent="0.25">
      <c r="A48" s="73">
        <v>36</v>
      </c>
      <c r="B48" s="84" t="s">
        <v>74</v>
      </c>
      <c r="C48" s="84"/>
      <c r="D48" s="84"/>
      <c r="E48" s="84"/>
      <c r="F48" s="84"/>
      <c r="G48" s="84"/>
      <c r="H48" s="84"/>
      <c r="I48" s="84"/>
      <c r="J48" s="67">
        <v>0</v>
      </c>
      <c r="K48" s="19" t="str">
        <f t="shared" si="0"/>
        <v>Valid Answer Required</v>
      </c>
    </row>
    <row r="49" spans="1:11" ht="15" customHeight="1" x14ac:dyDescent="0.25">
      <c r="A49" s="66">
        <v>37</v>
      </c>
      <c r="B49" s="83" t="s">
        <v>75</v>
      </c>
      <c r="C49" s="83"/>
      <c r="D49" s="83"/>
      <c r="E49" s="83"/>
      <c r="F49" s="83"/>
      <c r="G49" s="83"/>
      <c r="H49" s="83"/>
      <c r="I49" s="83"/>
      <c r="J49" s="68">
        <v>0</v>
      </c>
      <c r="K49" s="19" t="str">
        <f t="shared" si="0"/>
        <v>Valid Answer Required</v>
      </c>
    </row>
    <row r="50" spans="1:11" ht="15" customHeight="1" x14ac:dyDescent="0.25">
      <c r="A50" s="73">
        <v>38</v>
      </c>
      <c r="B50" s="84" t="s">
        <v>76</v>
      </c>
      <c r="C50" s="84"/>
      <c r="D50" s="84"/>
      <c r="E50" s="84"/>
      <c r="F50" s="84"/>
      <c r="G50" s="84"/>
      <c r="H50" s="84"/>
      <c r="I50" s="84"/>
      <c r="J50" s="67">
        <v>0</v>
      </c>
      <c r="K50" s="19" t="str">
        <f t="shared" si="0"/>
        <v>Valid Answer Required</v>
      </c>
    </row>
    <row r="51" spans="1:11" ht="15" customHeight="1" x14ac:dyDescent="0.25">
      <c r="A51" s="66">
        <v>39</v>
      </c>
      <c r="B51" s="83" t="s">
        <v>77</v>
      </c>
      <c r="C51" s="83"/>
      <c r="D51" s="83"/>
      <c r="E51" s="83"/>
      <c r="F51" s="83"/>
      <c r="G51" s="83"/>
      <c r="H51" s="83"/>
      <c r="I51" s="83"/>
      <c r="J51" s="68">
        <v>0</v>
      </c>
      <c r="K51" s="19" t="str">
        <f t="shared" si="0"/>
        <v>Valid Answer Required</v>
      </c>
    </row>
    <row r="52" spans="1:11" ht="15" customHeight="1" x14ac:dyDescent="0.25">
      <c r="A52" s="73">
        <v>40</v>
      </c>
      <c r="B52" s="84" t="s">
        <v>78</v>
      </c>
      <c r="C52" s="84"/>
      <c r="D52" s="84"/>
      <c r="E52" s="84"/>
      <c r="F52" s="84"/>
      <c r="G52" s="84"/>
      <c r="H52" s="84"/>
      <c r="I52" s="84"/>
      <c r="J52" s="67">
        <v>0</v>
      </c>
      <c r="K52" s="19" t="str">
        <f t="shared" si="0"/>
        <v>Valid Answer Required</v>
      </c>
    </row>
    <row r="53" spans="1:11" ht="15" customHeight="1" x14ac:dyDescent="0.25">
      <c r="A53" s="66">
        <v>41</v>
      </c>
      <c r="B53" s="83" t="s">
        <v>79</v>
      </c>
      <c r="C53" s="83"/>
      <c r="D53" s="83"/>
      <c r="E53" s="83"/>
      <c r="F53" s="83"/>
      <c r="G53" s="83"/>
      <c r="H53" s="83"/>
      <c r="I53" s="83"/>
      <c r="J53" s="68">
        <v>0</v>
      </c>
      <c r="K53" s="19" t="str">
        <f t="shared" si="0"/>
        <v>Valid Answer Required</v>
      </c>
    </row>
    <row r="54" spans="1:11" ht="15" customHeight="1" x14ac:dyDescent="0.25">
      <c r="A54" s="73">
        <v>42</v>
      </c>
      <c r="B54" s="84" t="s">
        <v>80</v>
      </c>
      <c r="C54" s="84"/>
      <c r="D54" s="84"/>
      <c r="E54" s="84"/>
      <c r="F54" s="84"/>
      <c r="G54" s="84"/>
      <c r="H54" s="84"/>
      <c r="I54" s="84"/>
      <c r="J54" s="67">
        <v>0</v>
      </c>
      <c r="K54" s="19" t="str">
        <f t="shared" si="0"/>
        <v>Valid Answer Required</v>
      </c>
    </row>
    <row r="55" spans="1:11" ht="15" customHeight="1" x14ac:dyDescent="0.25">
      <c r="A55" s="66">
        <v>43</v>
      </c>
      <c r="B55" s="83" t="s">
        <v>81</v>
      </c>
      <c r="C55" s="83"/>
      <c r="D55" s="83"/>
      <c r="E55" s="83"/>
      <c r="F55" s="83"/>
      <c r="G55" s="83"/>
      <c r="H55" s="83"/>
      <c r="I55" s="83"/>
      <c r="J55" s="68">
        <v>0</v>
      </c>
      <c r="K55" s="19" t="str">
        <f t="shared" si="0"/>
        <v>Valid Answer Required</v>
      </c>
    </row>
    <row r="56" spans="1:11" ht="15" customHeight="1" x14ac:dyDescent="0.25">
      <c r="A56" s="73">
        <v>44</v>
      </c>
      <c r="B56" s="84" t="s">
        <v>82</v>
      </c>
      <c r="C56" s="84"/>
      <c r="D56" s="84"/>
      <c r="E56" s="84"/>
      <c r="F56" s="84"/>
      <c r="G56" s="84"/>
      <c r="H56" s="84"/>
      <c r="I56" s="84"/>
      <c r="J56" s="67">
        <v>0</v>
      </c>
      <c r="K56" s="19" t="str">
        <f t="shared" si="0"/>
        <v>Valid Answer Required</v>
      </c>
    </row>
    <row r="57" spans="1:11" ht="15" customHeight="1" x14ac:dyDescent="0.25">
      <c r="A57" s="66">
        <v>45</v>
      </c>
      <c r="B57" s="83" t="s">
        <v>83</v>
      </c>
      <c r="C57" s="83"/>
      <c r="D57" s="83"/>
      <c r="E57" s="83"/>
      <c r="F57" s="83"/>
      <c r="G57" s="83"/>
      <c r="H57" s="83"/>
      <c r="I57" s="83"/>
      <c r="J57" s="68">
        <v>0</v>
      </c>
      <c r="K57" s="19" t="str">
        <f t="shared" si="0"/>
        <v>Valid Answer Required</v>
      </c>
    </row>
    <row r="58" spans="1:11" ht="15" customHeight="1" x14ac:dyDescent="0.25">
      <c r="A58" s="73">
        <v>46</v>
      </c>
      <c r="B58" s="84" t="s">
        <v>84</v>
      </c>
      <c r="C58" s="84"/>
      <c r="D58" s="84"/>
      <c r="E58" s="84"/>
      <c r="F58" s="84"/>
      <c r="G58" s="84"/>
      <c r="H58" s="84"/>
      <c r="I58" s="84"/>
      <c r="J58" s="67">
        <v>0</v>
      </c>
      <c r="K58" s="19" t="str">
        <f t="shared" si="0"/>
        <v>Valid Answer Required</v>
      </c>
    </row>
    <row r="59" spans="1:11" ht="15" customHeight="1" x14ac:dyDescent="0.25">
      <c r="A59" s="66">
        <v>47</v>
      </c>
      <c r="B59" s="83" t="s">
        <v>85</v>
      </c>
      <c r="C59" s="83"/>
      <c r="D59" s="83"/>
      <c r="E59" s="83"/>
      <c r="F59" s="83"/>
      <c r="G59" s="83"/>
      <c r="H59" s="83"/>
      <c r="I59" s="83"/>
      <c r="J59" s="68">
        <v>0</v>
      </c>
      <c r="K59" s="19" t="str">
        <f t="shared" si="0"/>
        <v>Valid Answer Required</v>
      </c>
    </row>
    <row r="60" spans="1:11" ht="15" customHeight="1" x14ac:dyDescent="0.25">
      <c r="A60" s="73">
        <v>48</v>
      </c>
      <c r="B60" s="84" t="s">
        <v>86</v>
      </c>
      <c r="C60" s="84"/>
      <c r="D60" s="84"/>
      <c r="E60" s="84"/>
      <c r="F60" s="84"/>
      <c r="G60" s="84"/>
      <c r="H60" s="84"/>
      <c r="I60" s="84"/>
      <c r="J60" s="67">
        <v>0</v>
      </c>
      <c r="K60" s="19" t="str">
        <f t="shared" si="0"/>
        <v>Valid Answer Required</v>
      </c>
    </row>
    <row r="61" spans="1:11" ht="15" customHeight="1" x14ac:dyDescent="0.25">
      <c r="A61" s="66">
        <v>49</v>
      </c>
      <c r="B61" s="83" t="s">
        <v>87</v>
      </c>
      <c r="C61" s="83"/>
      <c r="D61" s="83"/>
      <c r="E61" s="83"/>
      <c r="F61" s="83"/>
      <c r="G61" s="83"/>
      <c r="H61" s="83"/>
      <c r="I61" s="83"/>
      <c r="J61" s="68">
        <v>0</v>
      </c>
      <c r="K61" s="19" t="str">
        <f t="shared" si="0"/>
        <v>Valid Answer Required</v>
      </c>
    </row>
    <row r="62" spans="1:11" ht="15" customHeight="1" x14ac:dyDescent="0.25">
      <c r="A62" s="73">
        <v>50</v>
      </c>
      <c r="B62" s="84" t="s">
        <v>88</v>
      </c>
      <c r="C62" s="84"/>
      <c r="D62" s="84"/>
      <c r="E62" s="84"/>
      <c r="F62" s="84"/>
      <c r="G62" s="84"/>
      <c r="H62" s="84"/>
      <c r="I62" s="84"/>
      <c r="J62" s="67">
        <v>0</v>
      </c>
      <c r="K62" s="19" t="str">
        <f t="shared" si="0"/>
        <v>Valid Answer Required</v>
      </c>
    </row>
    <row r="63" spans="1:11" ht="15" customHeight="1" x14ac:dyDescent="0.25">
      <c r="A63" s="66">
        <v>51</v>
      </c>
      <c r="B63" s="83" t="s">
        <v>89</v>
      </c>
      <c r="C63" s="83"/>
      <c r="D63" s="83"/>
      <c r="E63" s="83"/>
      <c r="F63" s="83"/>
      <c r="G63" s="83"/>
      <c r="H63" s="83"/>
      <c r="I63" s="83"/>
      <c r="J63" s="68">
        <v>0</v>
      </c>
      <c r="K63" s="19" t="str">
        <f t="shared" si="0"/>
        <v>Valid Answer Required</v>
      </c>
    </row>
    <row r="64" spans="1:11" ht="15" customHeight="1" x14ac:dyDescent="0.25">
      <c r="A64" s="73">
        <v>52</v>
      </c>
      <c r="B64" s="84" t="s">
        <v>90</v>
      </c>
      <c r="C64" s="84"/>
      <c r="D64" s="84"/>
      <c r="E64" s="84"/>
      <c r="F64" s="84"/>
      <c r="G64" s="84"/>
      <c r="H64" s="84"/>
      <c r="I64" s="84"/>
      <c r="J64" s="67">
        <v>0</v>
      </c>
      <c r="K64" s="19" t="str">
        <f t="shared" si="0"/>
        <v>Valid Answer Required</v>
      </c>
    </row>
    <row r="65" spans="1:11" ht="15" customHeight="1" x14ac:dyDescent="0.25">
      <c r="A65" s="66">
        <v>53</v>
      </c>
      <c r="B65" s="83" t="s">
        <v>91</v>
      </c>
      <c r="C65" s="83"/>
      <c r="D65" s="83"/>
      <c r="E65" s="83"/>
      <c r="F65" s="83"/>
      <c r="G65" s="83"/>
      <c r="H65" s="83"/>
      <c r="I65" s="83"/>
      <c r="J65" s="68">
        <v>0</v>
      </c>
      <c r="K65" s="19" t="str">
        <f t="shared" si="0"/>
        <v>Valid Answer Required</v>
      </c>
    </row>
    <row r="66" spans="1:11" ht="15" customHeight="1" x14ac:dyDescent="0.25">
      <c r="A66" s="73">
        <v>54</v>
      </c>
      <c r="B66" s="84" t="s">
        <v>92</v>
      </c>
      <c r="C66" s="84"/>
      <c r="D66" s="84"/>
      <c r="E66" s="84"/>
      <c r="F66" s="84"/>
      <c r="G66" s="84"/>
      <c r="H66" s="84"/>
      <c r="I66" s="84"/>
      <c r="J66" s="68">
        <v>0</v>
      </c>
      <c r="K66" s="19" t="str">
        <f t="shared" ref="K66:K80" si="1">IF(OR(J66="",J66=0,J66&gt;4,J66&lt;1),"Valid Answer Required","")</f>
        <v>Valid Answer Required</v>
      </c>
    </row>
    <row r="67" spans="1:11" ht="15" customHeight="1" x14ac:dyDescent="0.25">
      <c r="A67" s="66">
        <v>55</v>
      </c>
      <c r="B67" s="83" t="s">
        <v>93</v>
      </c>
      <c r="C67" s="83"/>
      <c r="D67" s="83"/>
      <c r="E67" s="83"/>
      <c r="F67" s="83"/>
      <c r="G67" s="83"/>
      <c r="H67" s="83"/>
      <c r="I67" s="83"/>
      <c r="J67" s="67">
        <v>0</v>
      </c>
      <c r="K67" s="19" t="str">
        <f t="shared" si="1"/>
        <v>Valid Answer Required</v>
      </c>
    </row>
    <row r="68" spans="1:11" ht="15" customHeight="1" x14ac:dyDescent="0.25">
      <c r="A68" s="73">
        <v>56</v>
      </c>
      <c r="B68" s="84" t="s">
        <v>94</v>
      </c>
      <c r="C68" s="84"/>
      <c r="D68" s="84"/>
      <c r="E68" s="84"/>
      <c r="F68" s="84"/>
      <c r="G68" s="84"/>
      <c r="H68" s="84"/>
      <c r="I68" s="84"/>
      <c r="J68" s="68">
        <v>0</v>
      </c>
      <c r="K68" s="19" t="str">
        <f t="shared" si="1"/>
        <v>Valid Answer Required</v>
      </c>
    </row>
    <row r="69" spans="1:11" ht="15" customHeight="1" x14ac:dyDescent="0.25">
      <c r="A69" s="66">
        <v>57</v>
      </c>
      <c r="B69" s="83" t="s">
        <v>95</v>
      </c>
      <c r="C69" s="83"/>
      <c r="D69" s="83"/>
      <c r="E69" s="83"/>
      <c r="F69" s="83"/>
      <c r="G69" s="83"/>
      <c r="H69" s="83"/>
      <c r="I69" s="83"/>
      <c r="J69" s="67">
        <v>0</v>
      </c>
      <c r="K69" s="19" t="str">
        <f t="shared" si="1"/>
        <v>Valid Answer Required</v>
      </c>
    </row>
    <row r="70" spans="1:11" ht="15" customHeight="1" x14ac:dyDescent="0.25">
      <c r="A70" s="73">
        <v>58</v>
      </c>
      <c r="B70" s="84" t="s">
        <v>96</v>
      </c>
      <c r="C70" s="84"/>
      <c r="D70" s="84"/>
      <c r="E70" s="84"/>
      <c r="F70" s="84"/>
      <c r="G70" s="84"/>
      <c r="H70" s="84"/>
      <c r="I70" s="84"/>
      <c r="J70" s="68">
        <v>0</v>
      </c>
      <c r="K70" s="19" t="str">
        <f t="shared" si="1"/>
        <v>Valid Answer Required</v>
      </c>
    </row>
    <row r="71" spans="1:11" ht="15" customHeight="1" x14ac:dyDescent="0.25">
      <c r="A71" s="66">
        <v>59</v>
      </c>
      <c r="B71" s="83" t="s">
        <v>97</v>
      </c>
      <c r="C71" s="83"/>
      <c r="D71" s="83"/>
      <c r="E71" s="83"/>
      <c r="F71" s="83"/>
      <c r="G71" s="83"/>
      <c r="H71" s="83"/>
      <c r="I71" s="83"/>
      <c r="J71" s="67">
        <v>0</v>
      </c>
      <c r="K71" s="19" t="str">
        <f t="shared" si="1"/>
        <v>Valid Answer Required</v>
      </c>
    </row>
    <row r="72" spans="1:11" ht="15" customHeight="1" x14ac:dyDescent="0.25">
      <c r="A72" s="73">
        <v>60</v>
      </c>
      <c r="B72" s="84" t="s">
        <v>98</v>
      </c>
      <c r="C72" s="84"/>
      <c r="D72" s="84"/>
      <c r="E72" s="84"/>
      <c r="F72" s="84"/>
      <c r="G72" s="84"/>
      <c r="H72" s="84"/>
      <c r="I72" s="84"/>
      <c r="J72" s="68">
        <v>0</v>
      </c>
      <c r="K72" s="19" t="str">
        <f t="shared" si="1"/>
        <v>Valid Answer Required</v>
      </c>
    </row>
    <row r="73" spans="1:11" ht="15" customHeight="1" x14ac:dyDescent="0.25">
      <c r="A73" s="66">
        <v>61</v>
      </c>
      <c r="B73" s="83" t="s">
        <v>99</v>
      </c>
      <c r="C73" s="83"/>
      <c r="D73" s="83"/>
      <c r="E73" s="83"/>
      <c r="F73" s="83"/>
      <c r="G73" s="83"/>
      <c r="H73" s="83"/>
      <c r="I73" s="83"/>
      <c r="J73" s="67">
        <v>0</v>
      </c>
      <c r="K73" s="19" t="str">
        <f t="shared" si="1"/>
        <v>Valid Answer Required</v>
      </c>
    </row>
    <row r="74" spans="1:11" ht="15" customHeight="1" x14ac:dyDescent="0.25">
      <c r="A74" s="73">
        <v>62</v>
      </c>
      <c r="B74" s="84" t="s">
        <v>100</v>
      </c>
      <c r="C74" s="84"/>
      <c r="D74" s="84"/>
      <c r="E74" s="84"/>
      <c r="F74" s="84"/>
      <c r="G74" s="84"/>
      <c r="H74" s="84"/>
      <c r="I74" s="84"/>
      <c r="J74" s="68">
        <v>0</v>
      </c>
      <c r="K74" s="19" t="str">
        <f t="shared" si="1"/>
        <v>Valid Answer Required</v>
      </c>
    </row>
    <row r="75" spans="1:11" ht="15" customHeight="1" x14ac:dyDescent="0.25">
      <c r="A75" s="66">
        <v>63</v>
      </c>
      <c r="B75" s="83" t="s">
        <v>101</v>
      </c>
      <c r="C75" s="83"/>
      <c r="D75" s="83"/>
      <c r="E75" s="83"/>
      <c r="F75" s="83"/>
      <c r="G75" s="83"/>
      <c r="H75" s="83"/>
      <c r="I75" s="83"/>
      <c r="J75" s="67">
        <v>0</v>
      </c>
      <c r="K75" s="19" t="str">
        <f t="shared" si="1"/>
        <v>Valid Answer Required</v>
      </c>
    </row>
    <row r="76" spans="1:11" ht="15" customHeight="1" x14ac:dyDescent="0.25">
      <c r="A76" s="73">
        <v>64</v>
      </c>
      <c r="B76" s="84" t="s">
        <v>102</v>
      </c>
      <c r="C76" s="84"/>
      <c r="D76" s="84"/>
      <c r="E76" s="84"/>
      <c r="F76" s="84"/>
      <c r="G76" s="84"/>
      <c r="H76" s="84"/>
      <c r="I76" s="84"/>
      <c r="J76" s="68">
        <v>0</v>
      </c>
      <c r="K76" s="19" t="str">
        <f t="shared" si="1"/>
        <v>Valid Answer Required</v>
      </c>
    </row>
    <row r="77" spans="1:11" ht="15" customHeight="1" x14ac:dyDescent="0.25">
      <c r="A77" s="66">
        <v>65</v>
      </c>
      <c r="B77" s="83" t="s">
        <v>103</v>
      </c>
      <c r="C77" s="83"/>
      <c r="D77" s="83"/>
      <c r="E77" s="83"/>
      <c r="F77" s="83"/>
      <c r="G77" s="83"/>
      <c r="H77" s="83"/>
      <c r="I77" s="83"/>
      <c r="J77" s="67">
        <v>0</v>
      </c>
      <c r="K77" s="19" t="str">
        <f t="shared" si="1"/>
        <v>Valid Answer Required</v>
      </c>
    </row>
    <row r="78" spans="1:11" ht="15" customHeight="1" x14ac:dyDescent="0.25">
      <c r="A78" s="73">
        <v>66</v>
      </c>
      <c r="B78" s="84" t="s">
        <v>104</v>
      </c>
      <c r="C78" s="84"/>
      <c r="D78" s="84"/>
      <c r="E78" s="84"/>
      <c r="F78" s="84"/>
      <c r="G78" s="84"/>
      <c r="H78" s="84"/>
      <c r="I78" s="84"/>
      <c r="J78" s="68">
        <v>0</v>
      </c>
      <c r="K78" s="19" t="str">
        <f t="shared" si="1"/>
        <v>Valid Answer Required</v>
      </c>
    </row>
    <row r="79" spans="1:11" ht="15" customHeight="1" x14ac:dyDescent="0.25">
      <c r="A79" s="66">
        <v>67</v>
      </c>
      <c r="B79" s="83" t="s">
        <v>105</v>
      </c>
      <c r="C79" s="83"/>
      <c r="D79" s="83"/>
      <c r="E79" s="83"/>
      <c r="F79" s="83"/>
      <c r="G79" s="83"/>
      <c r="H79" s="83"/>
      <c r="I79" s="83"/>
      <c r="J79" s="67">
        <v>0</v>
      </c>
      <c r="K79" s="19" t="str">
        <f t="shared" si="1"/>
        <v>Valid Answer Required</v>
      </c>
    </row>
    <row r="80" spans="1:11" ht="15" customHeight="1" x14ac:dyDescent="0.25">
      <c r="A80" s="73">
        <v>68</v>
      </c>
      <c r="B80" s="84" t="s">
        <v>106</v>
      </c>
      <c r="C80" s="84"/>
      <c r="D80" s="84"/>
      <c r="E80" s="84"/>
      <c r="F80" s="84"/>
      <c r="G80" s="84"/>
      <c r="H80" s="84"/>
      <c r="I80" s="84"/>
      <c r="J80" s="68">
        <v>0</v>
      </c>
      <c r="K80" s="19" t="str">
        <f t="shared" si="1"/>
        <v>Valid Answer Required</v>
      </c>
    </row>
    <row r="81" spans="1:9" x14ac:dyDescent="0.25">
      <c r="A81" s="42"/>
      <c r="B81" s="42"/>
      <c r="C81" s="42"/>
      <c r="D81" s="42"/>
      <c r="E81" s="42"/>
      <c r="F81" s="42"/>
      <c r="G81" s="42"/>
      <c r="H81" s="42"/>
      <c r="I81" s="42"/>
    </row>
    <row r="82" spans="1:9" x14ac:dyDescent="0.25">
      <c r="A82" s="41" t="s">
        <v>16</v>
      </c>
      <c r="B82" s="42"/>
      <c r="C82" s="42"/>
      <c r="D82" s="42"/>
      <c r="E82" s="42"/>
      <c r="F82" s="42"/>
      <c r="G82" s="42"/>
      <c r="H82" s="42"/>
      <c r="I82" s="42"/>
    </row>
    <row r="83" spans="1:9" x14ac:dyDescent="0.25">
      <c r="A83" s="42"/>
      <c r="B83" s="42"/>
      <c r="C83" s="42"/>
      <c r="D83" s="42"/>
      <c r="E83" s="42"/>
      <c r="F83" s="42"/>
      <c r="G83" s="42"/>
      <c r="H83" s="42"/>
      <c r="I83" s="42"/>
    </row>
    <row r="84" spans="1:9" x14ac:dyDescent="0.25">
      <c r="A84" s="41" t="s">
        <v>108</v>
      </c>
      <c r="B84" s="42"/>
      <c r="C84" s="42"/>
      <c r="D84" s="42"/>
      <c r="E84" s="42"/>
      <c r="F84" s="42"/>
      <c r="G84" s="42"/>
      <c r="H84" s="42"/>
      <c r="I84" s="42"/>
    </row>
    <row r="85" spans="1:9" x14ac:dyDescent="0.25">
      <c r="A85" s="43">
        <f>COUNTIF(K13:K80,"Valid Answer Required")</f>
        <v>68</v>
      </c>
      <c r="B85" s="42"/>
      <c r="C85" s="44" t="str">
        <f>IF(A85&gt;0,"Answers Oustanding","All Statements Answered")</f>
        <v>Answers Oustanding</v>
      </c>
      <c r="D85" s="45"/>
      <c r="E85" s="42"/>
      <c r="F85" s="42"/>
      <c r="G85" s="42"/>
      <c r="H85" s="42"/>
      <c r="I85" s="42"/>
    </row>
    <row r="86" spans="1:9" x14ac:dyDescent="0.25">
      <c r="A86" s="42"/>
      <c r="B86" s="42"/>
      <c r="C86" s="42"/>
      <c r="D86" s="42"/>
      <c r="E86" s="42"/>
      <c r="F86" s="42"/>
      <c r="G86" s="42"/>
      <c r="H86" s="42"/>
      <c r="I86" s="42"/>
    </row>
    <row r="87" spans="1:9" x14ac:dyDescent="0.25">
      <c r="A87" s="42"/>
      <c r="B87" s="42"/>
      <c r="C87" s="42"/>
      <c r="D87" s="42"/>
      <c r="E87" s="42"/>
      <c r="F87" s="42"/>
      <c r="G87" s="42"/>
      <c r="H87" s="42"/>
      <c r="I87" s="42"/>
    </row>
  </sheetData>
  <sheetProtection algorithmName="SHA-512" hashValue="HRNHGD01E/vslVLV+pAmSzCJHS2uW8tKe5DLvjmiHgWEkIGv0BGDdvxjTrsL+e+bx+uUIbubP0nMJXvz1UcNTA==" saltValue="He2UNZmiFETI8KVasAGFDA==" spinCount="100000" sheet="1" objects="1" scenarios="1"/>
  <mergeCells count="71">
    <mergeCell ref="B47:I47"/>
    <mergeCell ref="B49:I49"/>
    <mergeCell ref="A2:M9"/>
    <mergeCell ref="B75:I75"/>
    <mergeCell ref="B77:I77"/>
    <mergeCell ref="B64:I64"/>
    <mergeCell ref="B54:I54"/>
    <mergeCell ref="B41:I41"/>
    <mergeCell ref="B42:I42"/>
    <mergeCell ref="B43:I43"/>
    <mergeCell ref="B44:I44"/>
    <mergeCell ref="B60:I60"/>
    <mergeCell ref="B52:I52"/>
    <mergeCell ref="B46:I46"/>
    <mergeCell ref="B48:I48"/>
    <mergeCell ref="B50:I50"/>
    <mergeCell ref="B80:I80"/>
    <mergeCell ref="B66:I66"/>
    <mergeCell ref="B67:I67"/>
    <mergeCell ref="B69:I69"/>
    <mergeCell ref="B71:I71"/>
    <mergeCell ref="B73:I73"/>
    <mergeCell ref="B72:I72"/>
    <mergeCell ref="B70:I70"/>
    <mergeCell ref="B68:I68"/>
    <mergeCell ref="B76:I76"/>
    <mergeCell ref="B74:I74"/>
    <mergeCell ref="B79:I79"/>
    <mergeCell ref="B78:I78"/>
    <mergeCell ref="B39:I39"/>
    <mergeCell ref="B40:I40"/>
    <mergeCell ref="B35:I35"/>
    <mergeCell ref="B25:I25"/>
    <mergeCell ref="B26:I26"/>
    <mergeCell ref="B27:I27"/>
    <mergeCell ref="B28:I28"/>
    <mergeCell ref="B29:I29"/>
    <mergeCell ref="B30:I30"/>
    <mergeCell ref="B31:I31"/>
    <mergeCell ref="B32:I32"/>
    <mergeCell ref="B33:I33"/>
    <mergeCell ref="B34:I34"/>
    <mergeCell ref="A1:J1"/>
    <mergeCell ref="B12:I12"/>
    <mergeCell ref="B24:I24"/>
    <mergeCell ref="B13:I13"/>
    <mergeCell ref="B14:I14"/>
    <mergeCell ref="B15:I15"/>
    <mergeCell ref="B16:I16"/>
    <mergeCell ref="B17:I17"/>
    <mergeCell ref="B18:I18"/>
    <mergeCell ref="B19:I19"/>
    <mergeCell ref="B20:I20"/>
    <mergeCell ref="B21:I21"/>
    <mergeCell ref="B22:I22"/>
    <mergeCell ref="B23:I23"/>
    <mergeCell ref="B51:I51"/>
    <mergeCell ref="B65:I65"/>
    <mergeCell ref="B63:I63"/>
    <mergeCell ref="B61:I61"/>
    <mergeCell ref="B59:I59"/>
    <mergeCell ref="B57:I57"/>
    <mergeCell ref="B55:I55"/>
    <mergeCell ref="B53:I53"/>
    <mergeCell ref="B62:I62"/>
    <mergeCell ref="B56:I56"/>
    <mergeCell ref="B58:I58"/>
    <mergeCell ref="B45:I45"/>
    <mergeCell ref="B36:I36"/>
    <mergeCell ref="B37:I37"/>
    <mergeCell ref="B38:I38"/>
  </mergeCells>
  <conditionalFormatting sqref="J13:J80">
    <cfRule type="cellIs" dxfId="5" priority="1" operator="lessThan">
      <formula>1</formula>
    </cfRule>
    <cfRule type="cellIs" dxfId="4" priority="2" operator="greaterThan">
      <formula>6</formula>
    </cfRule>
    <cfRule type="cellIs" dxfId="3" priority="3" operator="equal">
      <formula>0</formula>
    </cfRule>
  </conditionalFormatting>
  <pageMargins left="0.25" right="0.25" top="0.75" bottom="0.75" header="0.3" footer="0.3"/>
  <pageSetup paperSize="9" orientation="portrait" verticalDpi="0" r:id="rId1"/>
  <ignoredErrors>
    <ignoredError sqref="C8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42"/>
  <sheetViews>
    <sheetView showGridLines="0" showRowColHeaders="0" showRuler="0" zoomScaleNormal="100" workbookViewId="0">
      <selection activeCell="C78" sqref="C78:H78"/>
    </sheetView>
  </sheetViews>
  <sheetFormatPr defaultColWidth="9.109375" defaultRowHeight="13.8" x14ac:dyDescent="0.25"/>
  <cols>
    <col min="1" max="10" width="9.33203125" style="40" customWidth="1"/>
    <col min="11" max="50" width="9.109375" style="50" customWidth="1"/>
    <col min="51" max="60" width="9.109375" style="50"/>
    <col min="61" max="16384" width="9.109375" style="40"/>
  </cols>
  <sheetData>
    <row r="1" spans="1:10" s="50" customFormat="1" ht="56.25" customHeight="1" x14ac:dyDescent="0.25">
      <c r="A1" s="121" t="s">
        <v>190</v>
      </c>
      <c r="B1" s="121"/>
      <c r="C1" s="121"/>
      <c r="D1" s="121"/>
      <c r="E1" s="121"/>
      <c r="F1" s="121"/>
      <c r="G1" s="121"/>
      <c r="H1" s="121"/>
      <c r="I1" s="121"/>
      <c r="J1" s="121"/>
    </row>
    <row r="2" spans="1:10" s="50" customFormat="1" x14ac:dyDescent="0.25">
      <c r="A2" s="56"/>
      <c r="B2" s="56"/>
      <c r="C2" s="57"/>
      <c r="D2" s="57"/>
      <c r="E2" s="56"/>
      <c r="F2" s="56"/>
      <c r="G2" s="57"/>
      <c r="H2" s="57"/>
      <c r="I2" s="57"/>
      <c r="J2" s="56"/>
    </row>
    <row r="3" spans="1:10" s="50" customFormat="1" x14ac:dyDescent="0.25">
      <c r="A3" s="56"/>
      <c r="B3" s="56"/>
      <c r="C3" s="57"/>
      <c r="D3" s="57"/>
      <c r="E3" s="58" t="s">
        <v>167</v>
      </c>
      <c r="F3" s="119" t="str">
        <f>REPLACE('STEP 1 - Your Details'!D23,1,0,XX1)</f>
        <v>Jo</v>
      </c>
      <c r="G3" s="119"/>
      <c r="H3" s="119"/>
      <c r="I3" s="119"/>
      <c r="J3" s="119"/>
    </row>
    <row r="4" spans="1:10" s="50" customFormat="1" x14ac:dyDescent="0.25">
      <c r="A4" s="56"/>
      <c r="B4" s="56"/>
      <c r="C4" s="57"/>
      <c r="D4" s="57"/>
      <c r="E4" s="58" t="s">
        <v>170</v>
      </c>
      <c r="F4" s="119" t="str">
        <f>REPLACE('STEP 1 - Your Details'!D24,1,0,XX2)</f>
        <v>Williams</v>
      </c>
      <c r="G4" s="119"/>
      <c r="H4" s="119"/>
      <c r="I4" s="119"/>
      <c r="J4" s="119"/>
    </row>
    <row r="5" spans="1:10" s="50" customFormat="1" x14ac:dyDescent="0.25">
      <c r="A5" s="56"/>
      <c r="B5" s="56"/>
      <c r="C5" s="59"/>
      <c r="D5" s="59"/>
      <c r="E5" s="58" t="s">
        <v>172</v>
      </c>
      <c r="F5" s="119" t="str">
        <f>REPLACE('STEP 1 - Your Details'!D25,1,0,XX3)</f>
        <v>1008166662</v>
      </c>
      <c r="G5" s="119"/>
      <c r="H5" s="119"/>
      <c r="I5" s="119"/>
      <c r="J5" s="119"/>
    </row>
    <row r="6" spans="1:10" s="50" customFormat="1" x14ac:dyDescent="0.25">
      <c r="A6" s="56"/>
      <c r="B6" s="56"/>
      <c r="C6" s="57"/>
      <c r="D6" s="57"/>
      <c r="E6" s="60"/>
      <c r="F6" s="61"/>
      <c r="G6" s="61"/>
      <c r="H6" s="61"/>
      <c r="I6" s="61"/>
      <c r="J6" s="62"/>
    </row>
    <row r="7" spans="1:10" s="50" customFormat="1" x14ac:dyDescent="0.25">
      <c r="A7" s="56"/>
      <c r="B7" s="56"/>
      <c r="C7" s="57"/>
      <c r="D7" s="57"/>
      <c r="E7" s="58" t="s">
        <v>168</v>
      </c>
      <c r="F7" s="119" t="str">
        <f>REPLACE('STEP 1 - Your Details'!D26,1,0,XX1)</f>
        <v>Accountant</v>
      </c>
      <c r="G7" s="119"/>
      <c r="H7" s="119"/>
      <c r="I7" s="119"/>
      <c r="J7" s="119"/>
    </row>
    <row r="8" spans="1:10" s="50" customFormat="1" x14ac:dyDescent="0.25">
      <c r="A8" s="56"/>
      <c r="B8" s="56"/>
      <c r="C8" s="56"/>
      <c r="D8" s="56"/>
      <c r="E8" s="58" t="s">
        <v>169</v>
      </c>
      <c r="F8" s="120">
        <f ca="1">NOW()</f>
        <v>44397.910842476849</v>
      </c>
      <c r="G8" s="120"/>
      <c r="H8" s="120"/>
      <c r="I8" s="120"/>
      <c r="J8" s="120"/>
    </row>
    <row r="9" spans="1:10" s="50" customFormat="1" ht="14.4" thickBot="1" x14ac:dyDescent="0.3">
      <c r="A9" s="63"/>
      <c r="B9" s="63"/>
      <c r="C9" s="63"/>
      <c r="D9" s="63"/>
      <c r="E9" s="63"/>
      <c r="F9" s="63"/>
      <c r="G9" s="63"/>
      <c r="H9" s="63"/>
      <c r="I9" s="63"/>
      <c r="J9" s="63"/>
    </row>
    <row r="10" spans="1:10" s="50" customFormat="1" x14ac:dyDescent="0.25">
      <c r="A10" s="56"/>
      <c r="B10" s="56"/>
      <c r="C10" s="56"/>
      <c r="D10" s="56"/>
      <c r="E10" s="56"/>
      <c r="F10" s="56"/>
      <c r="G10" s="56"/>
      <c r="H10" s="56"/>
      <c r="I10" s="56"/>
      <c r="J10" s="56"/>
    </row>
    <row r="11" spans="1:10" s="50" customFormat="1" x14ac:dyDescent="0.25">
      <c r="A11" s="112" t="s">
        <v>180</v>
      </c>
      <c r="B11" s="112"/>
      <c r="C11" s="112"/>
      <c r="D11" s="112"/>
      <c r="E11" s="112"/>
      <c r="F11" s="112"/>
      <c r="G11" s="112"/>
      <c r="H11" s="112"/>
      <c r="I11" s="112"/>
      <c r="J11" s="112"/>
    </row>
    <row r="12" spans="1:10" s="50" customFormat="1" x14ac:dyDescent="0.25">
      <c r="A12" s="56"/>
      <c r="B12" s="56"/>
      <c r="C12" s="56"/>
      <c r="D12" s="56"/>
      <c r="E12" s="56"/>
      <c r="F12" s="56"/>
      <c r="G12" s="56"/>
      <c r="H12" s="56"/>
      <c r="I12" s="56"/>
      <c r="J12" s="56"/>
    </row>
    <row r="13" spans="1:10" s="50" customFormat="1" x14ac:dyDescent="0.25">
      <c r="A13" s="89" t="str">
        <f>REPLACE(BACKGROUND!A72,1,0,XX1)</f>
        <v>Jo, your current self-rated top 6 competencies are as follows:</v>
      </c>
      <c r="B13" s="89"/>
      <c r="C13" s="89"/>
      <c r="D13" s="89"/>
      <c r="E13" s="89"/>
      <c r="F13" s="89"/>
      <c r="G13" s="89"/>
      <c r="H13" s="89"/>
      <c r="I13" s="89"/>
      <c r="J13" s="89"/>
    </row>
    <row r="14" spans="1:10" s="50" customFormat="1" ht="14.4" thickBot="1" x14ac:dyDescent="0.3">
      <c r="A14" s="56"/>
      <c r="B14" s="56"/>
      <c r="C14" s="56"/>
      <c r="D14" s="56"/>
      <c r="E14" s="56"/>
      <c r="F14" s="56"/>
      <c r="G14" s="56"/>
      <c r="H14" s="56"/>
      <c r="I14" s="56"/>
      <c r="J14" s="56"/>
    </row>
    <row r="15" spans="1:10" ht="14.25" customHeight="1" x14ac:dyDescent="0.25">
      <c r="A15" s="113" t="str">
        <f>REPLACE(BACKGROUND!U2,1,0,XX1)</f>
        <v>Business Internal Environment</v>
      </c>
      <c r="B15" s="114"/>
      <c r="C15" s="114"/>
      <c r="D15" s="114"/>
      <c r="E15" s="114"/>
      <c r="F15" s="113" t="str">
        <f>REPLACE(BACKGROUND!U3,1,0,XX1)</f>
        <v>Analytical and Critical Thinking</v>
      </c>
      <c r="G15" s="114"/>
      <c r="H15" s="114"/>
      <c r="I15" s="114"/>
      <c r="J15" s="114"/>
    </row>
    <row r="16" spans="1:10" ht="14.25" customHeight="1" x14ac:dyDescent="0.25">
      <c r="A16" s="115"/>
      <c r="B16" s="116"/>
      <c r="C16" s="116"/>
      <c r="D16" s="116"/>
      <c r="E16" s="116"/>
      <c r="F16" s="115"/>
      <c r="G16" s="116"/>
      <c r="H16" s="116"/>
      <c r="I16" s="116"/>
      <c r="J16" s="116"/>
    </row>
    <row r="17" spans="1:10" ht="14.4" thickBot="1" x14ac:dyDescent="0.3">
      <c r="A17" s="117" t="str">
        <f>CONCATENATE("Cluster:"," ",REPLACE(BACKGROUND!V2,1,0,XX1))</f>
        <v>Cluster: Business Acumen</v>
      </c>
      <c r="B17" s="118"/>
      <c r="C17" s="118"/>
      <c r="D17" s="118"/>
      <c r="E17" s="118"/>
      <c r="F17" s="117" t="str">
        <f>CONCATENATE("Cluster:"," ",REPLACE(BACKGROUND!V3,1,0,XX1))</f>
        <v>Cluster: Decision-Making Acumen</v>
      </c>
      <c r="G17" s="118"/>
      <c r="H17" s="118"/>
      <c r="I17" s="118"/>
      <c r="J17" s="118"/>
    </row>
    <row r="18" spans="1:10" x14ac:dyDescent="0.25">
      <c r="A18" s="99" t="str">
        <f>REPLACE(BACKGROUND!W2,1,0,XX1)</f>
        <v>Alert to the factors within an organisation that influence its decisions.</v>
      </c>
      <c r="B18" s="100"/>
      <c r="C18" s="100"/>
      <c r="D18" s="100"/>
      <c r="E18" s="100"/>
      <c r="F18" s="100" t="str">
        <f>REPLACE(BACKGROUND!W3,1,0,XX1)</f>
        <v>The ability to identify patterns in information and break complex problems into manageable parts that can be solved individually.  Linked to the ability to critically assess information by making inferences, recognising assumptions, doing deductions, making interpretations, evaluating arguments and drawing conclusions.</v>
      </c>
      <c r="G18" s="100"/>
      <c r="H18" s="100"/>
      <c r="I18" s="100"/>
      <c r="J18" s="105"/>
    </row>
    <row r="19" spans="1:10" x14ac:dyDescent="0.25">
      <c r="A19" s="101"/>
      <c r="B19" s="102"/>
      <c r="C19" s="102"/>
      <c r="D19" s="102"/>
      <c r="E19" s="102"/>
      <c r="F19" s="102"/>
      <c r="G19" s="102"/>
      <c r="H19" s="102"/>
      <c r="I19" s="102"/>
      <c r="J19" s="106"/>
    </row>
    <row r="20" spans="1:10" x14ac:dyDescent="0.25">
      <c r="A20" s="101"/>
      <c r="B20" s="102"/>
      <c r="C20" s="102"/>
      <c r="D20" s="102"/>
      <c r="E20" s="102"/>
      <c r="F20" s="102"/>
      <c r="G20" s="102"/>
      <c r="H20" s="102"/>
      <c r="I20" s="102"/>
      <c r="J20" s="106"/>
    </row>
    <row r="21" spans="1:10" x14ac:dyDescent="0.25">
      <c r="A21" s="101"/>
      <c r="B21" s="102"/>
      <c r="C21" s="102"/>
      <c r="D21" s="102"/>
      <c r="E21" s="102"/>
      <c r="F21" s="102"/>
      <c r="G21" s="102"/>
      <c r="H21" s="102"/>
      <c r="I21" s="102"/>
      <c r="J21" s="106"/>
    </row>
    <row r="22" spans="1:10" x14ac:dyDescent="0.25">
      <c r="A22" s="101"/>
      <c r="B22" s="102"/>
      <c r="C22" s="102"/>
      <c r="D22" s="102"/>
      <c r="E22" s="102"/>
      <c r="F22" s="102"/>
      <c r="G22" s="102"/>
      <c r="H22" s="102"/>
      <c r="I22" s="102"/>
      <c r="J22" s="106"/>
    </row>
    <row r="23" spans="1:10" ht="14.4" thickBot="1" x14ac:dyDescent="0.3">
      <c r="A23" s="103"/>
      <c r="B23" s="104"/>
      <c r="C23" s="104"/>
      <c r="D23" s="104"/>
      <c r="E23" s="104"/>
      <c r="F23" s="104"/>
      <c r="G23" s="104"/>
      <c r="H23" s="104"/>
      <c r="I23" s="104"/>
      <c r="J23" s="107"/>
    </row>
    <row r="24" spans="1:10" s="50" customFormat="1" ht="14.4" thickBot="1" x14ac:dyDescent="0.3">
      <c r="A24" s="56"/>
      <c r="B24" s="56"/>
      <c r="C24" s="56"/>
      <c r="D24" s="56"/>
      <c r="E24" s="56"/>
      <c r="F24" s="56"/>
      <c r="G24" s="56"/>
      <c r="H24" s="56"/>
      <c r="I24" s="56"/>
      <c r="J24" s="56"/>
    </row>
    <row r="25" spans="1:10" ht="14.25" customHeight="1" x14ac:dyDescent="0.25">
      <c r="A25" s="113" t="str">
        <f>REPLACE(BACKGROUND!U4,1,0,XX1)</f>
        <v>Business Ethics</v>
      </c>
      <c r="B25" s="114"/>
      <c r="C25" s="114"/>
      <c r="D25" s="114"/>
      <c r="E25" s="114"/>
      <c r="F25" s="113" t="str">
        <f>REPLACE(BACKGROUND!U5,1,0,XX1)</f>
        <v>Self-Development</v>
      </c>
      <c r="G25" s="114"/>
      <c r="H25" s="114"/>
      <c r="I25" s="114"/>
      <c r="J25" s="114"/>
    </row>
    <row r="26" spans="1:10" ht="14.25" customHeight="1" x14ac:dyDescent="0.25">
      <c r="A26" s="115"/>
      <c r="B26" s="116"/>
      <c r="C26" s="116"/>
      <c r="D26" s="116"/>
      <c r="E26" s="116"/>
      <c r="F26" s="115"/>
      <c r="G26" s="116"/>
      <c r="H26" s="116"/>
      <c r="I26" s="116"/>
      <c r="J26" s="116"/>
    </row>
    <row r="27" spans="1:10" ht="14.4" thickBot="1" x14ac:dyDescent="0.3">
      <c r="A27" s="117" t="str">
        <f>CONCATENATE("Cluster:"," ",REPLACE(BACKGROUND!V4,1,0,XX1))</f>
        <v>Cluster: Professional Values and Attitudes</v>
      </c>
      <c r="B27" s="118"/>
      <c r="C27" s="118"/>
      <c r="D27" s="118"/>
      <c r="E27" s="118"/>
      <c r="F27" s="117" t="str">
        <f>CONCATENATE("Cluster:"," ",REPLACE(BACKGROUND!V5,1,0,XX1))</f>
        <v>Cluster: Professional Values and Attitudes</v>
      </c>
      <c r="G27" s="118"/>
      <c r="H27" s="118"/>
      <c r="I27" s="118"/>
      <c r="J27" s="118"/>
    </row>
    <row r="28" spans="1:10" x14ac:dyDescent="0.25">
      <c r="A28" s="99" t="str">
        <f>REPLACE(BACKGROUND!W4,1,0,XX1)</f>
        <v>The ethical principles and values applied by the organisation to decision-making, conduct, and the relationship between the organisation, its stakeholders and society.</v>
      </c>
      <c r="B28" s="100"/>
      <c r="C28" s="100"/>
      <c r="D28" s="100"/>
      <c r="E28" s="100"/>
      <c r="F28" s="100" t="str">
        <f>REPLACE(BACKGROUND!W5,1,0,XX1)</f>
        <v>Takes the initiative to develop one’s own skills, knowledge, interpersonal relationships and work experience.</v>
      </c>
      <c r="G28" s="100"/>
      <c r="H28" s="100"/>
      <c r="I28" s="100"/>
      <c r="J28" s="105"/>
    </row>
    <row r="29" spans="1:10" x14ac:dyDescent="0.25">
      <c r="A29" s="101"/>
      <c r="B29" s="102"/>
      <c r="C29" s="102"/>
      <c r="D29" s="102"/>
      <c r="E29" s="102"/>
      <c r="F29" s="102"/>
      <c r="G29" s="102"/>
      <c r="H29" s="102"/>
      <c r="I29" s="102"/>
      <c r="J29" s="106"/>
    </row>
    <row r="30" spans="1:10" x14ac:dyDescent="0.25">
      <c r="A30" s="101"/>
      <c r="B30" s="102"/>
      <c r="C30" s="102"/>
      <c r="D30" s="102"/>
      <c r="E30" s="102"/>
      <c r="F30" s="102"/>
      <c r="G30" s="102"/>
      <c r="H30" s="102"/>
      <c r="I30" s="102"/>
      <c r="J30" s="106"/>
    </row>
    <row r="31" spans="1:10" x14ac:dyDescent="0.25">
      <c r="A31" s="101"/>
      <c r="B31" s="102"/>
      <c r="C31" s="102"/>
      <c r="D31" s="102"/>
      <c r="E31" s="102"/>
      <c r="F31" s="102"/>
      <c r="G31" s="102"/>
      <c r="H31" s="102"/>
      <c r="I31" s="102"/>
      <c r="J31" s="106"/>
    </row>
    <row r="32" spans="1:10" x14ac:dyDescent="0.25">
      <c r="A32" s="101"/>
      <c r="B32" s="102"/>
      <c r="C32" s="102"/>
      <c r="D32" s="102"/>
      <c r="E32" s="102"/>
      <c r="F32" s="102"/>
      <c r="G32" s="102"/>
      <c r="H32" s="102"/>
      <c r="I32" s="102"/>
      <c r="J32" s="106"/>
    </row>
    <row r="33" spans="1:10" ht="14.4" thickBot="1" x14ac:dyDescent="0.3">
      <c r="A33" s="103"/>
      <c r="B33" s="104"/>
      <c r="C33" s="104"/>
      <c r="D33" s="104"/>
      <c r="E33" s="104"/>
      <c r="F33" s="104"/>
      <c r="G33" s="104"/>
      <c r="H33" s="104"/>
      <c r="I33" s="104"/>
      <c r="J33" s="107"/>
    </row>
    <row r="34" spans="1:10" s="50" customFormat="1" ht="14.4" thickBot="1" x14ac:dyDescent="0.3">
      <c r="A34" s="56"/>
      <c r="B34" s="56"/>
      <c r="C34" s="56"/>
      <c r="D34" s="56"/>
      <c r="E34" s="56"/>
      <c r="F34" s="56"/>
      <c r="G34" s="56"/>
      <c r="H34" s="56"/>
      <c r="I34" s="56"/>
      <c r="J34" s="56"/>
    </row>
    <row r="35" spans="1:10" ht="14.25" customHeight="1" x14ac:dyDescent="0.25">
      <c r="A35" s="113" t="str">
        <f>REPLACE(BACKGROUND!U6,1,0,XX1)</f>
        <v>Adaptive Mindset</v>
      </c>
      <c r="B35" s="114"/>
      <c r="C35" s="114"/>
      <c r="D35" s="114"/>
      <c r="E35" s="114"/>
      <c r="F35" s="113" t="str">
        <f>REPLACE(BACKGROUND!U7,1,0,XX1)</f>
        <v>Business Citizenship</v>
      </c>
      <c r="G35" s="114"/>
      <c r="H35" s="114"/>
      <c r="I35" s="114"/>
      <c r="J35" s="114"/>
    </row>
    <row r="36" spans="1:10" ht="14.25" customHeight="1" x14ac:dyDescent="0.25">
      <c r="A36" s="115"/>
      <c r="B36" s="116"/>
      <c r="C36" s="116"/>
      <c r="D36" s="116"/>
      <c r="E36" s="116"/>
      <c r="F36" s="115"/>
      <c r="G36" s="116"/>
      <c r="H36" s="116"/>
      <c r="I36" s="116"/>
      <c r="J36" s="116"/>
    </row>
    <row r="37" spans="1:10" ht="14.4" thickBot="1" x14ac:dyDescent="0.3">
      <c r="A37" s="117" t="str">
        <f>CONCATENATE("Cluster:"," ",REPLACE(BACKGROUND!V6,1,0,XX1))</f>
        <v>Cluster: Professional Values and Attitudes</v>
      </c>
      <c r="B37" s="118"/>
      <c r="C37" s="118"/>
      <c r="D37" s="118"/>
      <c r="E37" s="118"/>
      <c r="F37" s="117" t="str">
        <f>CONCATENATE("Cluster:"," ",REPLACE(BACKGROUND!V7,1,0,XX1))</f>
        <v>Cluster: Professional Values and Attitudes</v>
      </c>
      <c r="G37" s="118"/>
      <c r="H37" s="118"/>
      <c r="I37" s="118"/>
      <c r="J37" s="118"/>
    </row>
    <row r="38" spans="1:10" x14ac:dyDescent="0.25">
      <c r="A38" s="99" t="str">
        <f>REPLACE(BACKGROUND!W6,1,0,XX1)</f>
        <v>The approach of rapidly assessing information, making adjustments and thriving in difficult situations.</v>
      </c>
      <c r="B38" s="100"/>
      <c r="C38" s="100"/>
      <c r="D38" s="100"/>
      <c r="E38" s="100"/>
      <c r="F38" s="100" t="str">
        <f>REPLACE(BACKGROUND!W7,1,0,XX1)</f>
        <v>The recognition of an organisation’s social, cultural and environmental responsibilities to its communities and the economic and financial responsibilities to its shareholders or stakeholders.</v>
      </c>
      <c r="G38" s="100"/>
      <c r="H38" s="100"/>
      <c r="I38" s="100"/>
      <c r="J38" s="105"/>
    </row>
    <row r="39" spans="1:10" x14ac:dyDescent="0.25">
      <c r="A39" s="101"/>
      <c r="B39" s="102"/>
      <c r="C39" s="102"/>
      <c r="D39" s="102"/>
      <c r="E39" s="102"/>
      <c r="F39" s="102"/>
      <c r="G39" s="102"/>
      <c r="H39" s="102"/>
      <c r="I39" s="102"/>
      <c r="J39" s="106"/>
    </row>
    <row r="40" spans="1:10" x14ac:dyDescent="0.25">
      <c r="A40" s="101"/>
      <c r="B40" s="102"/>
      <c r="C40" s="102"/>
      <c r="D40" s="102"/>
      <c r="E40" s="102"/>
      <c r="F40" s="102"/>
      <c r="G40" s="102"/>
      <c r="H40" s="102"/>
      <c r="I40" s="102"/>
      <c r="J40" s="106"/>
    </row>
    <row r="41" spans="1:10" x14ac:dyDescent="0.25">
      <c r="A41" s="101"/>
      <c r="B41" s="102"/>
      <c r="C41" s="102"/>
      <c r="D41" s="102"/>
      <c r="E41" s="102"/>
      <c r="F41" s="102"/>
      <c r="G41" s="102"/>
      <c r="H41" s="102"/>
      <c r="I41" s="102"/>
      <c r="J41" s="106"/>
    </row>
    <row r="42" spans="1:10" x14ac:dyDescent="0.25">
      <c r="A42" s="101"/>
      <c r="B42" s="102"/>
      <c r="C42" s="102"/>
      <c r="D42" s="102"/>
      <c r="E42" s="102"/>
      <c r="F42" s="102"/>
      <c r="G42" s="102"/>
      <c r="H42" s="102"/>
      <c r="I42" s="102"/>
      <c r="J42" s="106"/>
    </row>
    <row r="43" spans="1:10" ht="14.4" thickBot="1" x14ac:dyDescent="0.3">
      <c r="A43" s="103"/>
      <c r="B43" s="104"/>
      <c r="C43" s="104"/>
      <c r="D43" s="104"/>
      <c r="E43" s="104"/>
      <c r="F43" s="104"/>
      <c r="G43" s="104"/>
      <c r="H43" s="104"/>
      <c r="I43" s="104"/>
      <c r="J43" s="107"/>
    </row>
    <row r="44" spans="1:10" s="50" customFormat="1" x14ac:dyDescent="0.25">
      <c r="A44" s="56"/>
      <c r="B44" s="56"/>
      <c r="C44" s="56"/>
      <c r="D44" s="56"/>
      <c r="E44" s="56"/>
      <c r="F44" s="56"/>
      <c r="G44" s="56"/>
      <c r="H44" s="56"/>
      <c r="I44" s="56"/>
      <c r="J44" s="56"/>
    </row>
    <row r="45" spans="1:10" s="50" customFormat="1" x14ac:dyDescent="0.25">
      <c r="A45" s="56"/>
      <c r="B45" s="56"/>
      <c r="C45" s="56"/>
      <c r="D45" s="56"/>
      <c r="E45" s="56"/>
      <c r="F45" s="56"/>
      <c r="G45" s="56"/>
      <c r="H45" s="56"/>
      <c r="I45" s="56"/>
      <c r="J45" s="56"/>
    </row>
    <row r="46" spans="1:10" s="50" customFormat="1" x14ac:dyDescent="0.25">
      <c r="A46" s="56"/>
      <c r="B46" s="56"/>
      <c r="C46" s="56"/>
      <c r="D46" s="56"/>
      <c r="E46" s="56"/>
      <c r="F46" s="56"/>
      <c r="G46" s="56"/>
      <c r="H46" s="56"/>
      <c r="I46" s="56"/>
      <c r="J46" s="56"/>
    </row>
    <row r="47" spans="1:10" s="50" customFormat="1" x14ac:dyDescent="0.25">
      <c r="A47" s="56"/>
      <c r="B47" s="56"/>
      <c r="C47" s="56"/>
      <c r="D47" s="56"/>
      <c r="E47" s="56"/>
      <c r="F47" s="56"/>
      <c r="G47" s="56"/>
      <c r="H47" s="56"/>
      <c r="I47" s="56"/>
      <c r="J47" s="56"/>
    </row>
    <row r="48" spans="1:10" s="50" customFormat="1" x14ac:dyDescent="0.25">
      <c r="A48" s="56"/>
      <c r="B48" s="56"/>
      <c r="C48" s="56"/>
      <c r="D48" s="56"/>
      <c r="E48" s="56"/>
      <c r="F48" s="56"/>
      <c r="G48" s="56"/>
      <c r="H48" s="56"/>
      <c r="I48" s="56"/>
      <c r="J48" s="56"/>
    </row>
    <row r="49" spans="1:10" s="50" customFormat="1" x14ac:dyDescent="0.25">
      <c r="A49" s="56"/>
      <c r="B49" s="56"/>
      <c r="C49" s="56"/>
      <c r="D49" s="56"/>
      <c r="E49" s="56"/>
      <c r="F49" s="56"/>
      <c r="G49" s="56"/>
      <c r="H49" s="56"/>
      <c r="I49" s="56"/>
      <c r="J49" s="56"/>
    </row>
    <row r="50" spans="1:10" s="50" customFormat="1" x14ac:dyDescent="0.25">
      <c r="A50" s="89" t="str">
        <f>REPLACE(BACKGROUND!A75,1,0,XX1)</f>
        <v>Jo, your current self-rated bottom 4 competencies are as follows:</v>
      </c>
      <c r="B50" s="89"/>
      <c r="C50" s="89"/>
      <c r="D50" s="89"/>
      <c r="E50" s="89"/>
      <c r="F50" s="89"/>
      <c r="G50" s="89"/>
      <c r="H50" s="89"/>
      <c r="I50" s="89"/>
      <c r="J50" s="89"/>
    </row>
    <row r="51" spans="1:10" s="50" customFormat="1" ht="14.4" thickBot="1" x14ac:dyDescent="0.3">
      <c r="A51" s="56"/>
      <c r="B51" s="56"/>
      <c r="C51" s="56"/>
      <c r="D51" s="56"/>
      <c r="E51" s="56"/>
      <c r="F51" s="56"/>
      <c r="G51" s="56"/>
      <c r="H51" s="56"/>
      <c r="I51" s="56"/>
      <c r="J51" s="56"/>
    </row>
    <row r="52" spans="1:10" ht="14.25" customHeight="1" x14ac:dyDescent="0.25">
      <c r="A52" s="93" t="str">
        <f>REPLACE(BACKGROUND!U35,1,0,XX1)</f>
        <v>Project Implementation</v>
      </c>
      <c r="B52" s="94"/>
      <c r="C52" s="94"/>
      <c r="D52" s="94"/>
      <c r="E52" s="94"/>
      <c r="F52" s="93" t="str">
        <f>REPLACE(BACKGROUND!U34,1,0,XX1)</f>
        <v>Business Strategy</v>
      </c>
      <c r="G52" s="94"/>
      <c r="H52" s="94"/>
      <c r="I52" s="94"/>
      <c r="J52" s="94"/>
    </row>
    <row r="53" spans="1:10" x14ac:dyDescent="0.25">
      <c r="A53" s="95"/>
      <c r="B53" s="96"/>
      <c r="C53" s="96"/>
      <c r="D53" s="96"/>
      <c r="E53" s="96"/>
      <c r="F53" s="95"/>
      <c r="G53" s="96"/>
      <c r="H53" s="96"/>
      <c r="I53" s="96"/>
      <c r="J53" s="96"/>
    </row>
    <row r="54" spans="1:10" ht="15" customHeight="1" thickBot="1" x14ac:dyDescent="0.3">
      <c r="A54" s="97" t="str">
        <f>REPLACE(BACKGROUND!V35,1,0,XX1)</f>
        <v>Leadership Acumen</v>
      </c>
      <c r="B54" s="98"/>
      <c r="C54" s="98"/>
      <c r="D54" s="98"/>
      <c r="E54" s="98"/>
      <c r="F54" s="97" t="str">
        <f>REPLACE(BACKGROUND!V34,1,0,XX1)</f>
        <v>Leadership Acumen</v>
      </c>
      <c r="G54" s="98"/>
      <c r="H54" s="98"/>
      <c r="I54" s="98"/>
      <c r="J54" s="98"/>
    </row>
    <row r="55" spans="1:10" x14ac:dyDescent="0.25">
      <c r="A55" s="99" t="str">
        <f>REPLACE(BACKGROUND!W35,1,0,XX1)</f>
        <v>The execution of plans, control mechanisms, monitoring and review of activities to successfully control a project within budget, time and quality standards.</v>
      </c>
      <c r="B55" s="100"/>
      <c r="C55" s="100"/>
      <c r="D55" s="100"/>
      <c r="E55" s="100"/>
      <c r="F55" s="100" t="str">
        <f>REPLACE(BACKGROUND!W34,1,0,XX1)</f>
        <v>The planning, methods and co-ordination of efforts involved to achieve a desired business objective.</v>
      </c>
      <c r="G55" s="100"/>
      <c r="H55" s="100"/>
      <c r="I55" s="100"/>
      <c r="J55" s="105"/>
    </row>
    <row r="56" spans="1:10" x14ac:dyDescent="0.25">
      <c r="A56" s="101"/>
      <c r="B56" s="102"/>
      <c r="C56" s="102"/>
      <c r="D56" s="102"/>
      <c r="E56" s="102"/>
      <c r="F56" s="102"/>
      <c r="G56" s="102"/>
      <c r="H56" s="102"/>
      <c r="I56" s="102"/>
      <c r="J56" s="106"/>
    </row>
    <row r="57" spans="1:10" x14ac:dyDescent="0.25">
      <c r="A57" s="101"/>
      <c r="B57" s="102"/>
      <c r="C57" s="102"/>
      <c r="D57" s="102"/>
      <c r="E57" s="102"/>
      <c r="F57" s="102"/>
      <c r="G57" s="102"/>
      <c r="H57" s="102"/>
      <c r="I57" s="102"/>
      <c r="J57" s="106"/>
    </row>
    <row r="58" spans="1:10" x14ac:dyDescent="0.25">
      <c r="A58" s="101"/>
      <c r="B58" s="102"/>
      <c r="C58" s="102"/>
      <c r="D58" s="102"/>
      <c r="E58" s="102"/>
      <c r="F58" s="102"/>
      <c r="G58" s="102"/>
      <c r="H58" s="102"/>
      <c r="I58" s="102"/>
      <c r="J58" s="106"/>
    </row>
    <row r="59" spans="1:10" x14ac:dyDescent="0.25">
      <c r="A59" s="101"/>
      <c r="B59" s="102"/>
      <c r="C59" s="102"/>
      <c r="D59" s="102"/>
      <c r="E59" s="102"/>
      <c r="F59" s="102"/>
      <c r="G59" s="102"/>
      <c r="H59" s="102"/>
      <c r="I59" s="102"/>
      <c r="J59" s="106"/>
    </row>
    <row r="60" spans="1:10" ht="14.4" thickBot="1" x14ac:dyDescent="0.3">
      <c r="A60" s="103"/>
      <c r="B60" s="104"/>
      <c r="C60" s="104"/>
      <c r="D60" s="104"/>
      <c r="E60" s="104"/>
      <c r="F60" s="104"/>
      <c r="G60" s="104"/>
      <c r="H60" s="104"/>
      <c r="I60" s="104"/>
      <c r="J60" s="107"/>
    </row>
    <row r="61" spans="1:10" s="50" customFormat="1" ht="14.4" thickBot="1" x14ac:dyDescent="0.3">
      <c r="A61" s="56"/>
      <c r="B61" s="56"/>
      <c r="C61" s="56"/>
      <c r="D61" s="56"/>
      <c r="E61" s="56"/>
      <c r="F61" s="56"/>
      <c r="G61" s="56"/>
      <c r="H61" s="56"/>
      <c r="I61" s="56"/>
      <c r="J61" s="56"/>
    </row>
    <row r="62" spans="1:10" ht="14.25" customHeight="1" x14ac:dyDescent="0.25">
      <c r="A62" s="93" t="str">
        <f>REPLACE(BACKGROUND!U33,1,0,XX1)</f>
        <v>Data Analytics</v>
      </c>
      <c r="B62" s="94"/>
      <c r="C62" s="94"/>
      <c r="D62" s="94"/>
      <c r="E62" s="94"/>
      <c r="F62" s="93" t="str">
        <f>REPLACE(BACKGROUND!U32,1,0,XX1)</f>
        <v>Digital Agility (New Developments)</v>
      </c>
      <c r="G62" s="94"/>
      <c r="H62" s="94"/>
      <c r="I62" s="94"/>
      <c r="J62" s="94"/>
    </row>
    <row r="63" spans="1:10" x14ac:dyDescent="0.25">
      <c r="A63" s="95"/>
      <c r="B63" s="96"/>
      <c r="C63" s="96"/>
      <c r="D63" s="96"/>
      <c r="E63" s="96"/>
      <c r="F63" s="95"/>
      <c r="G63" s="96"/>
      <c r="H63" s="96"/>
      <c r="I63" s="96"/>
      <c r="J63" s="96"/>
    </row>
    <row r="64" spans="1:10" ht="15" customHeight="1" thickBot="1" x14ac:dyDescent="0.3">
      <c r="A64" s="97" t="str">
        <f>REPLACE(BACKGROUND!V33,1,0,XX1)</f>
        <v>Digital Acumen</v>
      </c>
      <c r="B64" s="98"/>
      <c r="C64" s="98"/>
      <c r="D64" s="98"/>
      <c r="E64" s="98"/>
      <c r="F64" s="97" t="str">
        <f>REPLACE(BACKGROUND!V32,1,0,XX1)</f>
        <v>Digital Acumen</v>
      </c>
      <c r="G64" s="98"/>
      <c r="H64" s="98"/>
      <c r="I64" s="98"/>
      <c r="J64" s="98"/>
    </row>
    <row r="65" spans="1:10" x14ac:dyDescent="0.25">
      <c r="A65" s="99" t="str">
        <f>REPLACE(BACKGROUND!W33,1,0,XX1)</f>
        <v xml:space="preserve">The science of curating, modelling, and analysing raw data to draw conclusions from information to inform sound and data driven decision-making. The data management value chain results in outcomes.  </v>
      </c>
      <c r="B65" s="100"/>
      <c r="C65" s="100"/>
      <c r="D65" s="100"/>
      <c r="E65" s="100"/>
      <c r="F65" s="100" t="str">
        <f>REPLACE(BACKGROUND!W32,1,0,XX1)</f>
        <v>The knowledge and ability to adapt to new technological developments. Proactively identifies and leverages new technologies, investigates possible uses as appropriate (e.g. AI, Blockchain, IoT, quantum computing).</v>
      </c>
      <c r="G65" s="100"/>
      <c r="H65" s="100"/>
      <c r="I65" s="100"/>
      <c r="J65" s="105"/>
    </row>
    <row r="66" spans="1:10" x14ac:dyDescent="0.25">
      <c r="A66" s="101"/>
      <c r="B66" s="102"/>
      <c r="C66" s="102"/>
      <c r="D66" s="102"/>
      <c r="E66" s="102"/>
      <c r="F66" s="102"/>
      <c r="G66" s="102"/>
      <c r="H66" s="102"/>
      <c r="I66" s="102"/>
      <c r="J66" s="106"/>
    </row>
    <row r="67" spans="1:10" x14ac:dyDescent="0.25">
      <c r="A67" s="101"/>
      <c r="B67" s="102"/>
      <c r="C67" s="102"/>
      <c r="D67" s="102"/>
      <c r="E67" s="102"/>
      <c r="F67" s="102"/>
      <c r="G67" s="102"/>
      <c r="H67" s="102"/>
      <c r="I67" s="102"/>
      <c r="J67" s="106"/>
    </row>
    <row r="68" spans="1:10" x14ac:dyDescent="0.25">
      <c r="A68" s="101"/>
      <c r="B68" s="102"/>
      <c r="C68" s="102"/>
      <c r="D68" s="102"/>
      <c r="E68" s="102"/>
      <c r="F68" s="102"/>
      <c r="G68" s="102"/>
      <c r="H68" s="102"/>
      <c r="I68" s="102"/>
      <c r="J68" s="106"/>
    </row>
    <row r="69" spans="1:10" x14ac:dyDescent="0.25">
      <c r="A69" s="101"/>
      <c r="B69" s="102"/>
      <c r="C69" s="102"/>
      <c r="D69" s="102"/>
      <c r="E69" s="102"/>
      <c r="F69" s="102"/>
      <c r="G69" s="102"/>
      <c r="H69" s="102"/>
      <c r="I69" s="102"/>
      <c r="J69" s="106"/>
    </row>
    <row r="70" spans="1:10" ht="14.4" thickBot="1" x14ac:dyDescent="0.3">
      <c r="A70" s="103"/>
      <c r="B70" s="104"/>
      <c r="C70" s="104"/>
      <c r="D70" s="104"/>
      <c r="E70" s="104"/>
      <c r="F70" s="104"/>
      <c r="G70" s="104"/>
      <c r="H70" s="104"/>
      <c r="I70" s="104"/>
      <c r="J70" s="107"/>
    </row>
    <row r="71" spans="1:10" s="50" customFormat="1" x14ac:dyDescent="0.25">
      <c r="A71" s="56"/>
      <c r="B71" s="56"/>
      <c r="C71" s="56"/>
      <c r="D71" s="56"/>
      <c r="E71" s="56"/>
      <c r="F71" s="56"/>
      <c r="G71" s="56"/>
      <c r="H71" s="56"/>
      <c r="I71" s="56"/>
      <c r="J71" s="56"/>
    </row>
    <row r="72" spans="1:10" s="50" customFormat="1" x14ac:dyDescent="0.25">
      <c r="A72" s="112" t="s">
        <v>179</v>
      </c>
      <c r="B72" s="112"/>
      <c r="C72" s="112"/>
      <c r="D72" s="112"/>
      <c r="E72" s="112"/>
      <c r="F72" s="112"/>
      <c r="G72" s="112"/>
      <c r="H72" s="112"/>
      <c r="I72" s="112"/>
      <c r="J72" s="112"/>
    </row>
    <row r="73" spans="1:10" s="50" customFormat="1" x14ac:dyDescent="0.25">
      <c r="A73" s="56"/>
      <c r="B73" s="56"/>
      <c r="C73" s="56"/>
      <c r="D73" s="56"/>
      <c r="E73" s="56"/>
      <c r="F73" s="56"/>
      <c r="G73" s="56"/>
      <c r="H73" s="56"/>
      <c r="I73" s="56"/>
      <c r="J73" s="56"/>
    </row>
    <row r="74" spans="1:10" s="50" customFormat="1" ht="13.8" customHeight="1" x14ac:dyDescent="0.25">
      <c r="A74" s="111" t="str">
        <f>REPLACE(BACKGROUND!A78,1,0,XX1)</f>
        <v>Jo, here are competencies where statements differ by a rating of 3 or more points within a competency. Note that it is possible that you may have no significant point spreads:</v>
      </c>
      <c r="B74" s="111"/>
      <c r="C74" s="111"/>
      <c r="D74" s="111"/>
      <c r="E74" s="111"/>
      <c r="F74" s="111"/>
      <c r="G74" s="111"/>
      <c r="H74" s="111"/>
      <c r="I74" s="111"/>
      <c r="J74" s="111"/>
    </row>
    <row r="75" spans="1:10" s="50" customFormat="1" x14ac:dyDescent="0.25">
      <c r="A75" s="111"/>
      <c r="B75" s="111"/>
      <c r="C75" s="111"/>
      <c r="D75" s="111"/>
      <c r="E75" s="111"/>
      <c r="F75" s="111"/>
      <c r="G75" s="111"/>
      <c r="H75" s="111"/>
      <c r="I75" s="111"/>
      <c r="J75" s="111"/>
    </row>
    <row r="76" spans="1:10" s="50" customFormat="1" x14ac:dyDescent="0.25">
      <c r="A76" s="56"/>
      <c r="B76" s="56"/>
      <c r="C76" s="56"/>
      <c r="D76" s="56"/>
      <c r="E76" s="56"/>
      <c r="F76" s="56"/>
      <c r="G76" s="56"/>
      <c r="H76" s="56"/>
      <c r="I76" s="56"/>
      <c r="J76" s="56"/>
    </row>
    <row r="77" spans="1:10" s="50" customFormat="1" x14ac:dyDescent="0.25">
      <c r="A77" s="92" t="s">
        <v>111</v>
      </c>
      <c r="B77" s="92"/>
      <c r="C77" s="110" t="s">
        <v>112</v>
      </c>
      <c r="D77" s="110"/>
      <c r="E77" s="110"/>
      <c r="F77" s="110"/>
      <c r="G77" s="110"/>
      <c r="H77" s="110"/>
      <c r="I77" s="64" t="s">
        <v>113</v>
      </c>
      <c r="J77" s="64" t="s">
        <v>181</v>
      </c>
    </row>
    <row r="78" spans="1:10" ht="30.75" customHeight="1" x14ac:dyDescent="0.25">
      <c r="A78" s="109" t="str">
        <f>REPLACE(BACKGROUND!AC2,1,0,XX1)</f>
        <v>Business Ethics</v>
      </c>
      <c r="B78" s="109"/>
      <c r="C78" s="91" t="str">
        <f>REPLACE(BACKGROUND!AG2,1,0,XX1)</f>
        <v>Consciously think about the ethics of every key decision</v>
      </c>
      <c r="D78" s="91"/>
      <c r="E78" s="91"/>
      <c r="F78" s="91"/>
      <c r="G78" s="91"/>
      <c r="H78" s="91"/>
      <c r="I78" s="53" t="str">
        <f>REPLACE(BACKGROUND!AE2,1,0,XX1)</f>
        <v>0</v>
      </c>
      <c r="J78" s="90" t="str">
        <f>REPLACE(BACKGROUND!AA2,1,0,XX1)</f>
        <v>5</v>
      </c>
    </row>
    <row r="79" spans="1:10" ht="30.75" customHeight="1" x14ac:dyDescent="0.25">
      <c r="A79" s="109"/>
      <c r="B79" s="109"/>
      <c r="C79" s="91" t="str">
        <f>REPLACE(BACKGROUND!AK2,1,0,XX1)</f>
        <v>Battle to navigate the complexity of a difficult ethical challenge</v>
      </c>
      <c r="D79" s="91"/>
      <c r="E79" s="91"/>
      <c r="F79" s="91"/>
      <c r="G79" s="91"/>
      <c r="H79" s="91"/>
      <c r="I79" s="53" t="str">
        <f>REPLACE(BACKGROUND!AI2,1,0,XX1)</f>
        <v>5</v>
      </c>
      <c r="J79" s="90"/>
    </row>
    <row r="80" spans="1:10" ht="30.75" customHeight="1" x14ac:dyDescent="0.25">
      <c r="A80" s="91" t="str">
        <f>REPLACE(BACKGROUND!AC3,1,0,XX1)</f>
        <v>Self-Development</v>
      </c>
      <c r="B80" s="91"/>
      <c r="C80" s="91" t="str">
        <f>REPLACE(BACKGROUND!AG3,1,0,XX1)</f>
        <v>Self-reflect to ensure I do every day a little better</v>
      </c>
      <c r="D80" s="91"/>
      <c r="E80" s="91"/>
      <c r="F80" s="91"/>
      <c r="G80" s="91"/>
      <c r="H80" s="91"/>
      <c r="I80" s="49" t="str">
        <f>REPLACE(BACKGROUND!AE3,1,0,XX3)</f>
        <v>0</v>
      </c>
      <c r="J80" s="90" t="str">
        <f>REPLACE(BACKGROUND!AA3,1,0,XX3)</f>
        <v>5</v>
      </c>
    </row>
    <row r="81" spans="1:10" ht="30.75" customHeight="1" x14ac:dyDescent="0.25">
      <c r="A81" s="91"/>
      <c r="B81" s="91"/>
      <c r="C81" s="91" t="str">
        <f>REPLACE(BACKGROUND!AK3,1,0,XX1)</f>
        <v>Focus on getting things done at the expense of self-development</v>
      </c>
      <c r="D81" s="91"/>
      <c r="E81" s="91"/>
      <c r="F81" s="91"/>
      <c r="G81" s="91"/>
      <c r="H81" s="91"/>
      <c r="I81" s="49" t="str">
        <f>REPLACE(BACKGROUND!AI3,1,0,XX3)</f>
        <v>5</v>
      </c>
      <c r="J81" s="90"/>
    </row>
    <row r="82" spans="1:10" ht="30.75" customHeight="1" x14ac:dyDescent="0.25">
      <c r="A82" s="109" t="str">
        <f>REPLACE(BACKGROUND!AC4,1,0,XX1)</f>
        <v>Adaptive Mindset</v>
      </c>
      <c r="B82" s="109"/>
      <c r="C82" s="91" t="str">
        <f>REPLACE(BACKGROUND!AG4,1,0,XX1)</f>
        <v>Resist a change because it was impractical</v>
      </c>
      <c r="D82" s="91"/>
      <c r="E82" s="91"/>
      <c r="F82" s="91"/>
      <c r="G82" s="91"/>
      <c r="H82" s="91"/>
      <c r="I82" s="49" t="str">
        <f>REPLACE(BACKGROUND!AE4,1,0,XX5)</f>
        <v>5</v>
      </c>
      <c r="J82" s="90" t="str">
        <f>REPLACE(BACKGROUND!AA4,1,0,XX5)</f>
        <v>5</v>
      </c>
    </row>
    <row r="83" spans="1:10" ht="30.75" customHeight="1" x14ac:dyDescent="0.25">
      <c r="A83" s="109"/>
      <c r="B83" s="109"/>
      <c r="C83" s="91" t="str">
        <f>REPLACE(BACKGROUND!AK4,1,0,XX1)</f>
        <v>Try something different from my usual approach</v>
      </c>
      <c r="D83" s="91"/>
      <c r="E83" s="91"/>
      <c r="F83" s="91"/>
      <c r="G83" s="91"/>
      <c r="H83" s="91"/>
      <c r="I83" s="49" t="str">
        <f>REPLACE(BACKGROUND!AI4,1,0,XX5)</f>
        <v>0</v>
      </c>
      <c r="J83" s="90"/>
    </row>
    <row r="84" spans="1:10" ht="30.75" customHeight="1" x14ac:dyDescent="0.25">
      <c r="A84" s="91" t="str">
        <f>REPLACE(BACKGROUND!AC5,1,0,XX1)</f>
        <v>Business Citizenship</v>
      </c>
      <c r="B84" s="91"/>
      <c r="C84" s="91" t="str">
        <f>REPLACE(BACKGROUND!AG5,1,0,XX1)</f>
        <v>Commit to improving society or the environment, but not got around to making the goal a reality</v>
      </c>
      <c r="D84" s="91"/>
      <c r="E84" s="91"/>
      <c r="F84" s="91"/>
      <c r="G84" s="91"/>
      <c r="H84" s="91"/>
      <c r="I84" s="49" t="str">
        <f>REPLACE(BACKGROUND!AE5,1,0,XX7)</f>
        <v>5</v>
      </c>
      <c r="J84" s="90" t="str">
        <f>REPLACE(BACKGROUND!AA5,1,0,XX7)</f>
        <v>5</v>
      </c>
    </row>
    <row r="85" spans="1:10" ht="30.75" customHeight="1" x14ac:dyDescent="0.25">
      <c r="A85" s="91"/>
      <c r="B85" s="91"/>
      <c r="C85" s="91" t="str">
        <f>REPLACE(BACKGROUND!AK5,1,0,XX1)</f>
        <v>Participate energetically in my organisation’s social outreach activities</v>
      </c>
      <c r="D85" s="91"/>
      <c r="E85" s="91"/>
      <c r="F85" s="91"/>
      <c r="G85" s="91"/>
      <c r="H85" s="91"/>
      <c r="I85" s="49" t="str">
        <f>REPLACE(BACKGROUND!AI5,1,0,XX7)</f>
        <v>0</v>
      </c>
      <c r="J85" s="90"/>
    </row>
    <row r="86" spans="1:10" ht="30.75" customHeight="1" x14ac:dyDescent="0.25">
      <c r="A86" s="109" t="str">
        <f>REPLACE(BACKGROUND!AC6,1,0,XX1)</f>
        <v>Global Citizenship</v>
      </c>
      <c r="B86" s="109"/>
      <c r="C86" s="91" t="str">
        <f>REPLACE(BACKGROUND!AG6,1,0,XX1)</f>
        <v>Not get around to actively working my global network</v>
      </c>
      <c r="D86" s="91"/>
      <c r="E86" s="91"/>
      <c r="F86" s="91"/>
      <c r="G86" s="91"/>
      <c r="H86" s="91"/>
      <c r="I86" s="49" t="str">
        <f>REPLACE(BACKGROUND!AE6,1,0,XX9)</f>
        <v>5</v>
      </c>
      <c r="J86" s="90" t="str">
        <f>REPLACE(BACKGROUND!AA6,1,0,XX9)</f>
        <v>5</v>
      </c>
    </row>
    <row r="87" spans="1:10" ht="30.75" customHeight="1" x14ac:dyDescent="0.25">
      <c r="A87" s="109"/>
      <c r="B87" s="109"/>
      <c r="C87" s="91" t="str">
        <f>REPLACE(BACKGROUND!AK6,1,0,XX1)</f>
        <v>Connect meaningfully with global contacts</v>
      </c>
      <c r="D87" s="91"/>
      <c r="E87" s="91"/>
      <c r="F87" s="91"/>
      <c r="G87" s="91"/>
      <c r="H87" s="91"/>
      <c r="I87" s="49" t="str">
        <f>REPLACE(BACKGROUND!AI6,1,0,XX9)</f>
        <v>0</v>
      </c>
      <c r="J87" s="90"/>
    </row>
    <row r="88" spans="1:10" s="50" customFormat="1" ht="14.25" customHeight="1" x14ac:dyDescent="0.25">
      <c r="A88" s="108" t="s">
        <v>178</v>
      </c>
      <c r="B88" s="108"/>
      <c r="C88" s="108"/>
      <c r="D88" s="108"/>
      <c r="E88" s="108"/>
      <c r="F88" s="108"/>
      <c r="G88" s="108"/>
      <c r="H88" s="108"/>
      <c r="I88" s="108"/>
      <c r="J88" s="108"/>
    </row>
    <row r="89" spans="1:10" s="50" customFormat="1" x14ac:dyDescent="0.25">
      <c r="A89" s="108"/>
      <c r="B89" s="108"/>
      <c r="C89" s="108"/>
      <c r="D89" s="108"/>
      <c r="E89" s="108"/>
      <c r="F89" s="108"/>
      <c r="G89" s="108"/>
      <c r="H89" s="108"/>
      <c r="I89" s="108"/>
      <c r="J89" s="108"/>
    </row>
    <row r="94" spans="1:10" ht="15" customHeight="1" x14ac:dyDescent="0.25"/>
    <row r="138" s="50" customFormat="1" x14ac:dyDescent="0.25"/>
    <row r="139" s="50" customFormat="1" x14ac:dyDescent="0.25"/>
    <row r="140" s="50" customFormat="1" x14ac:dyDescent="0.25"/>
    <row r="141" s="50" customFormat="1" x14ac:dyDescent="0.25"/>
    <row r="142" s="50" customFormat="1" x14ac:dyDescent="0.25"/>
  </sheetData>
  <sheetProtection algorithmName="SHA-512" hashValue="dC70rgZbZdywTkAZwcPqo8SIXVI48PKJtnsF0Gpm2zJmBMMLwpnf71joy11nkVTIes002NiZWxdtvLvEIabvOA==" saltValue="YrVisYMcB5y6+Z7sCQU6vQ==" spinCount="100000" sheet="1" objects="1" scenarios="1"/>
  <mergeCells count="64">
    <mergeCell ref="A1:J1"/>
    <mergeCell ref="F3:J3"/>
    <mergeCell ref="F4:J4"/>
    <mergeCell ref="F5:J5"/>
    <mergeCell ref="A17:E17"/>
    <mergeCell ref="F17:J17"/>
    <mergeCell ref="A18:E23"/>
    <mergeCell ref="F18:J23"/>
    <mergeCell ref="F7:J7"/>
    <mergeCell ref="F8:J8"/>
    <mergeCell ref="A15:E16"/>
    <mergeCell ref="F15:J16"/>
    <mergeCell ref="A11:J11"/>
    <mergeCell ref="A37:E37"/>
    <mergeCell ref="F37:J37"/>
    <mergeCell ref="A38:E43"/>
    <mergeCell ref="F38:J43"/>
    <mergeCell ref="A25:E26"/>
    <mergeCell ref="F25:J26"/>
    <mergeCell ref="A27:E27"/>
    <mergeCell ref="F27:J27"/>
    <mergeCell ref="A28:E33"/>
    <mergeCell ref="F28:J33"/>
    <mergeCell ref="C87:H87"/>
    <mergeCell ref="A54:E54"/>
    <mergeCell ref="F54:J54"/>
    <mergeCell ref="A55:E60"/>
    <mergeCell ref="F55:J60"/>
    <mergeCell ref="C77:H77"/>
    <mergeCell ref="A74:J75"/>
    <mergeCell ref="A78:B79"/>
    <mergeCell ref="A72:J72"/>
    <mergeCell ref="A88:J89"/>
    <mergeCell ref="J80:J81"/>
    <mergeCell ref="J82:J83"/>
    <mergeCell ref="J84:J85"/>
    <mergeCell ref="J86:J87"/>
    <mergeCell ref="C80:H80"/>
    <mergeCell ref="C81:H81"/>
    <mergeCell ref="C82:H82"/>
    <mergeCell ref="C84:H84"/>
    <mergeCell ref="A84:B85"/>
    <mergeCell ref="A86:B87"/>
    <mergeCell ref="A80:B81"/>
    <mergeCell ref="A82:B83"/>
    <mergeCell ref="C83:H83"/>
    <mergeCell ref="C85:H85"/>
    <mergeCell ref="C86:H86"/>
    <mergeCell ref="A50:J50"/>
    <mergeCell ref="A13:J13"/>
    <mergeCell ref="J78:J79"/>
    <mergeCell ref="C78:H78"/>
    <mergeCell ref="C79:H79"/>
    <mergeCell ref="A77:B77"/>
    <mergeCell ref="A62:E63"/>
    <mergeCell ref="F62:J63"/>
    <mergeCell ref="A64:E64"/>
    <mergeCell ref="F64:J64"/>
    <mergeCell ref="A65:E70"/>
    <mergeCell ref="F65:J70"/>
    <mergeCell ref="A52:E53"/>
    <mergeCell ref="F52:J53"/>
    <mergeCell ref="A35:E36"/>
    <mergeCell ref="F35:J36"/>
  </mergeCells>
  <conditionalFormatting sqref="A74:J76 A88:J89 A77:C77 I77:J77">
    <cfRule type="expression" dxfId="2" priority="9">
      <formula>$A$78=" "</formula>
    </cfRule>
  </conditionalFormatting>
  <conditionalFormatting sqref="A78:I87">
    <cfRule type="containsErrors" dxfId="1" priority="10">
      <formula>ISERROR(A78)</formula>
    </cfRule>
  </conditionalFormatting>
  <printOptions horizontalCentered="1"/>
  <pageMargins left="0.23622047244094491" right="0.23622047244094491" top="0.74803149606299213" bottom="0.74803149606299213" header="0.31496062992125984" footer="0.31496062992125984"/>
  <pageSetup paperSize="9" orientation="portrait" verticalDpi="0" r:id="rId1"/>
  <ignoredErrors>
    <ignoredError sqref="A80:I87" evalError="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40F39-DCFF-4ABE-8929-0C2A90BD8D29}">
  <dimension ref="A1:M49"/>
  <sheetViews>
    <sheetView showGridLines="0" showRowColHeaders="0" zoomScaleNormal="100" workbookViewId="0">
      <selection activeCell="B8" sqref="B8:D14"/>
    </sheetView>
  </sheetViews>
  <sheetFormatPr defaultRowHeight="14.4" x14ac:dyDescent="0.3"/>
  <cols>
    <col min="1" max="1" width="8.88671875" style="54"/>
    <col min="2" max="10" width="10" style="54" customWidth="1"/>
    <col min="11" max="16384" width="8.88671875" style="54"/>
  </cols>
  <sheetData>
    <row r="1" spans="1:13" x14ac:dyDescent="0.3">
      <c r="A1" s="126"/>
      <c r="B1" s="126"/>
      <c r="C1" s="126"/>
      <c r="D1" s="126"/>
      <c r="E1" s="126"/>
      <c r="F1" s="126"/>
      <c r="G1" s="126"/>
      <c r="H1" s="126"/>
      <c r="I1" s="126"/>
      <c r="J1" s="126"/>
      <c r="L1" s="122" t="s">
        <v>205</v>
      </c>
      <c r="M1" s="122"/>
    </row>
    <row r="2" spans="1:13" x14ac:dyDescent="0.3">
      <c r="A2" s="126" t="s">
        <v>183</v>
      </c>
      <c r="B2" s="126"/>
      <c r="C2" s="126"/>
      <c r="D2" s="126"/>
      <c r="E2" s="126"/>
      <c r="F2" s="126"/>
      <c r="G2" s="69"/>
      <c r="H2" s="69"/>
      <c r="I2" s="69"/>
      <c r="J2" s="69"/>
      <c r="L2" s="122"/>
      <c r="M2" s="122"/>
    </row>
    <row r="3" spans="1:13" x14ac:dyDescent="0.3">
      <c r="A3" s="126"/>
      <c r="B3" s="126"/>
      <c r="C3" s="126"/>
      <c r="D3" s="126"/>
      <c r="E3" s="126"/>
      <c r="F3" s="126"/>
      <c r="G3" s="70"/>
      <c r="H3" s="70"/>
      <c r="I3" s="70"/>
      <c r="J3" s="70"/>
      <c r="L3" s="122"/>
      <c r="M3" s="122"/>
    </row>
    <row r="4" spans="1:13" x14ac:dyDescent="0.3">
      <c r="A4" s="126"/>
      <c r="B4" s="126"/>
      <c r="C4" s="126"/>
      <c r="D4" s="126"/>
      <c r="E4" s="126"/>
      <c r="F4" s="126"/>
      <c r="G4" s="71"/>
      <c r="H4" s="71"/>
      <c r="I4" s="71"/>
      <c r="J4" s="71"/>
      <c r="L4" s="122"/>
      <c r="M4" s="122"/>
    </row>
    <row r="5" spans="1:13" x14ac:dyDescent="0.3">
      <c r="A5" s="72"/>
      <c r="B5" s="72"/>
      <c r="C5" s="72"/>
      <c r="D5" s="72"/>
      <c r="E5" s="72"/>
      <c r="F5" s="72"/>
      <c r="G5" s="72"/>
      <c r="H5" s="72"/>
      <c r="I5" s="72"/>
      <c r="J5" s="72"/>
      <c r="L5" s="122"/>
      <c r="M5" s="122"/>
    </row>
    <row r="6" spans="1:13" x14ac:dyDescent="0.3">
      <c r="A6" s="70"/>
      <c r="B6" s="127" t="s">
        <v>184</v>
      </c>
      <c r="C6" s="127"/>
      <c r="D6" s="127"/>
      <c r="E6" s="127" t="s">
        <v>185</v>
      </c>
      <c r="F6" s="127"/>
      <c r="G6" s="127"/>
      <c r="H6" s="127" t="s">
        <v>186</v>
      </c>
      <c r="I6" s="127"/>
      <c r="J6" s="127"/>
      <c r="L6" s="122" t="s">
        <v>206</v>
      </c>
      <c r="M6" s="122"/>
    </row>
    <row r="7" spans="1:13" x14ac:dyDescent="0.3">
      <c r="A7" s="70"/>
      <c r="B7" s="127"/>
      <c r="C7" s="127"/>
      <c r="D7" s="127"/>
      <c r="E7" s="127"/>
      <c r="F7" s="127"/>
      <c r="G7" s="127"/>
      <c r="H7" s="127"/>
      <c r="I7" s="127"/>
      <c r="J7" s="127"/>
      <c r="L7" s="122"/>
      <c r="M7" s="122"/>
    </row>
    <row r="8" spans="1:13" ht="15" customHeight="1" x14ac:dyDescent="0.3">
      <c r="A8" s="125" t="str">
        <f>REPLACE(BACKGROUND!U35,1,0,'STEP 3 - Results'!XX1)</f>
        <v>Project Implementation</v>
      </c>
      <c r="B8" s="124"/>
      <c r="C8" s="124"/>
      <c r="D8" s="124"/>
      <c r="E8" s="124"/>
      <c r="F8" s="124"/>
      <c r="G8" s="124"/>
      <c r="H8" s="124"/>
      <c r="I8" s="124"/>
      <c r="J8" s="124"/>
      <c r="L8" s="122"/>
      <c r="M8" s="122"/>
    </row>
    <row r="9" spans="1:13" ht="15" customHeight="1" x14ac:dyDescent="0.3">
      <c r="A9" s="125"/>
      <c r="B9" s="124"/>
      <c r="C9" s="124"/>
      <c r="D9" s="124"/>
      <c r="E9" s="124"/>
      <c r="F9" s="124"/>
      <c r="G9" s="124"/>
      <c r="H9" s="124"/>
      <c r="I9" s="124"/>
      <c r="J9" s="124"/>
      <c r="L9" s="122"/>
      <c r="M9" s="122"/>
    </row>
    <row r="10" spans="1:13" ht="15" customHeight="1" x14ac:dyDescent="0.3">
      <c r="A10" s="125"/>
      <c r="B10" s="124"/>
      <c r="C10" s="124"/>
      <c r="D10" s="124"/>
      <c r="E10" s="124"/>
      <c r="F10" s="124"/>
      <c r="G10" s="124"/>
      <c r="H10" s="124"/>
      <c r="I10" s="124"/>
      <c r="J10" s="124"/>
      <c r="L10" s="122"/>
      <c r="M10" s="122"/>
    </row>
    <row r="11" spans="1:13" ht="15" customHeight="1" x14ac:dyDescent="0.3">
      <c r="A11" s="125"/>
      <c r="B11" s="124"/>
      <c r="C11" s="124"/>
      <c r="D11" s="124"/>
      <c r="E11" s="124"/>
      <c r="F11" s="124"/>
      <c r="G11" s="124"/>
      <c r="H11" s="124"/>
      <c r="I11" s="124"/>
      <c r="J11" s="124"/>
    </row>
    <row r="12" spans="1:13" ht="15" customHeight="1" x14ac:dyDescent="0.3">
      <c r="A12" s="125"/>
      <c r="B12" s="124"/>
      <c r="C12" s="124"/>
      <c r="D12" s="124"/>
      <c r="E12" s="124"/>
      <c r="F12" s="124"/>
      <c r="G12" s="124"/>
      <c r="H12" s="124"/>
      <c r="I12" s="124"/>
      <c r="J12" s="124"/>
    </row>
    <row r="13" spans="1:13" ht="15" customHeight="1" x14ac:dyDescent="0.3">
      <c r="A13" s="125"/>
      <c r="B13" s="124"/>
      <c r="C13" s="124"/>
      <c r="D13" s="124"/>
      <c r="E13" s="124"/>
      <c r="F13" s="124"/>
      <c r="G13" s="124"/>
      <c r="H13" s="124"/>
      <c r="I13" s="124"/>
      <c r="J13" s="124"/>
    </row>
    <row r="14" spans="1:13" ht="15" customHeight="1" x14ac:dyDescent="0.3">
      <c r="A14" s="125"/>
      <c r="B14" s="124"/>
      <c r="C14" s="124"/>
      <c r="D14" s="124"/>
      <c r="E14" s="124"/>
      <c r="F14" s="124"/>
      <c r="G14" s="124"/>
      <c r="H14" s="124"/>
      <c r="I14" s="124"/>
      <c r="J14" s="124"/>
    </row>
    <row r="15" spans="1:13" ht="15" customHeight="1" x14ac:dyDescent="0.3">
      <c r="A15" s="125" t="str">
        <f>REPLACE(BACKGROUND!U34,1,0,'STEP 3 - Results'!XX1)</f>
        <v>Business Strategy</v>
      </c>
      <c r="B15" s="124"/>
      <c r="C15" s="124"/>
      <c r="D15" s="124"/>
      <c r="E15" s="124"/>
      <c r="F15" s="124"/>
      <c r="G15" s="124"/>
      <c r="H15" s="124"/>
      <c r="I15" s="124"/>
      <c r="J15" s="124"/>
    </row>
    <row r="16" spans="1:13" ht="15" customHeight="1" x14ac:dyDescent="0.3">
      <c r="A16" s="125"/>
      <c r="B16" s="124"/>
      <c r="C16" s="124"/>
      <c r="D16" s="124"/>
      <c r="E16" s="124"/>
      <c r="F16" s="124"/>
      <c r="G16" s="124"/>
      <c r="H16" s="124"/>
      <c r="I16" s="124"/>
      <c r="J16" s="124"/>
    </row>
    <row r="17" spans="1:10" ht="15" customHeight="1" x14ac:dyDescent="0.3">
      <c r="A17" s="125"/>
      <c r="B17" s="124"/>
      <c r="C17" s="124"/>
      <c r="D17" s="124"/>
      <c r="E17" s="124"/>
      <c r="F17" s="124"/>
      <c r="G17" s="124"/>
      <c r="H17" s="124"/>
      <c r="I17" s="124"/>
      <c r="J17" s="124"/>
    </row>
    <row r="18" spans="1:10" ht="15" customHeight="1" x14ac:dyDescent="0.3">
      <c r="A18" s="125"/>
      <c r="B18" s="124"/>
      <c r="C18" s="124"/>
      <c r="D18" s="124"/>
      <c r="E18" s="124"/>
      <c r="F18" s="124"/>
      <c r="G18" s="124"/>
      <c r="H18" s="124"/>
      <c r="I18" s="124"/>
      <c r="J18" s="124"/>
    </row>
    <row r="19" spans="1:10" ht="15" customHeight="1" x14ac:dyDescent="0.3">
      <c r="A19" s="125"/>
      <c r="B19" s="124"/>
      <c r="C19" s="124"/>
      <c r="D19" s="124"/>
      <c r="E19" s="124"/>
      <c r="F19" s="124"/>
      <c r="G19" s="124"/>
      <c r="H19" s="124"/>
      <c r="I19" s="124"/>
      <c r="J19" s="124"/>
    </row>
    <row r="20" spans="1:10" ht="15" customHeight="1" x14ac:dyDescent="0.3">
      <c r="A20" s="125"/>
      <c r="B20" s="124"/>
      <c r="C20" s="124"/>
      <c r="D20" s="124"/>
      <c r="E20" s="124"/>
      <c r="F20" s="124"/>
      <c r="G20" s="124"/>
      <c r="H20" s="124"/>
      <c r="I20" s="124"/>
      <c r="J20" s="124"/>
    </row>
    <row r="21" spans="1:10" ht="15" customHeight="1" x14ac:dyDescent="0.3">
      <c r="A21" s="125"/>
      <c r="B21" s="124"/>
      <c r="C21" s="124"/>
      <c r="D21" s="124"/>
      <c r="E21" s="124"/>
      <c r="F21" s="124"/>
      <c r="G21" s="124"/>
      <c r="H21" s="124"/>
      <c r="I21" s="124"/>
      <c r="J21" s="124"/>
    </row>
    <row r="22" spans="1:10" ht="15" customHeight="1" x14ac:dyDescent="0.3">
      <c r="A22" s="125" t="str">
        <f>REPLACE(BACKGROUND!U33,1,0,'STEP 3 - Results'!XX1)</f>
        <v>Data Analytics</v>
      </c>
      <c r="B22" s="124"/>
      <c r="C22" s="124"/>
      <c r="D22" s="124"/>
      <c r="E22" s="124"/>
      <c r="F22" s="124"/>
      <c r="G22" s="124"/>
      <c r="H22" s="124"/>
      <c r="I22" s="124"/>
      <c r="J22" s="124"/>
    </row>
    <row r="23" spans="1:10" ht="15" customHeight="1" x14ac:dyDescent="0.3">
      <c r="A23" s="125"/>
      <c r="B23" s="124"/>
      <c r="C23" s="124"/>
      <c r="D23" s="124"/>
      <c r="E23" s="124"/>
      <c r="F23" s="124"/>
      <c r="G23" s="124"/>
      <c r="H23" s="124"/>
      <c r="I23" s="124"/>
      <c r="J23" s="124"/>
    </row>
    <row r="24" spans="1:10" ht="15" customHeight="1" x14ac:dyDescent="0.3">
      <c r="A24" s="125"/>
      <c r="B24" s="124"/>
      <c r="C24" s="124"/>
      <c r="D24" s="124"/>
      <c r="E24" s="124"/>
      <c r="F24" s="124"/>
      <c r="G24" s="124"/>
      <c r="H24" s="124"/>
      <c r="I24" s="124"/>
      <c r="J24" s="124"/>
    </row>
    <row r="25" spans="1:10" ht="15" customHeight="1" x14ac:dyDescent="0.3">
      <c r="A25" s="125"/>
      <c r="B25" s="124"/>
      <c r="C25" s="124"/>
      <c r="D25" s="124"/>
      <c r="E25" s="124"/>
      <c r="F25" s="124"/>
      <c r="G25" s="124"/>
      <c r="H25" s="124"/>
      <c r="I25" s="124"/>
      <c r="J25" s="124"/>
    </row>
    <row r="26" spans="1:10" ht="15" customHeight="1" x14ac:dyDescent="0.3">
      <c r="A26" s="125"/>
      <c r="B26" s="124"/>
      <c r="C26" s="124"/>
      <c r="D26" s="124"/>
      <c r="E26" s="124"/>
      <c r="F26" s="124"/>
      <c r="G26" s="124"/>
      <c r="H26" s="124"/>
      <c r="I26" s="124"/>
      <c r="J26" s="124"/>
    </row>
    <row r="27" spans="1:10" ht="15" customHeight="1" x14ac:dyDescent="0.3">
      <c r="A27" s="125"/>
      <c r="B27" s="124"/>
      <c r="C27" s="124"/>
      <c r="D27" s="124"/>
      <c r="E27" s="124"/>
      <c r="F27" s="124"/>
      <c r="G27" s="124"/>
      <c r="H27" s="124"/>
      <c r="I27" s="124"/>
      <c r="J27" s="124"/>
    </row>
    <row r="28" spans="1:10" ht="15" customHeight="1" x14ac:dyDescent="0.3">
      <c r="A28" s="125"/>
      <c r="B28" s="124"/>
      <c r="C28" s="124"/>
      <c r="D28" s="124"/>
      <c r="E28" s="124"/>
      <c r="F28" s="124"/>
      <c r="G28" s="124"/>
      <c r="H28" s="124"/>
      <c r="I28" s="124"/>
      <c r="J28" s="124"/>
    </row>
    <row r="29" spans="1:10" ht="15" customHeight="1" x14ac:dyDescent="0.3">
      <c r="A29" s="125" t="str">
        <f>REPLACE(BACKGROUND!U32,1,0,'STEP 3 - Results'!XX1)</f>
        <v>Digital Agility (New Developments)</v>
      </c>
      <c r="B29" s="124"/>
      <c r="C29" s="124"/>
      <c r="D29" s="124"/>
      <c r="E29" s="124"/>
      <c r="F29" s="124"/>
      <c r="G29" s="124"/>
      <c r="H29" s="124"/>
      <c r="I29" s="124"/>
      <c r="J29" s="124"/>
    </row>
    <row r="30" spans="1:10" ht="15" customHeight="1" x14ac:dyDescent="0.3">
      <c r="A30" s="125"/>
      <c r="B30" s="124"/>
      <c r="C30" s="124"/>
      <c r="D30" s="124"/>
      <c r="E30" s="124"/>
      <c r="F30" s="124"/>
      <c r="G30" s="124"/>
      <c r="H30" s="124"/>
      <c r="I30" s="124"/>
      <c r="J30" s="124"/>
    </row>
    <row r="31" spans="1:10" ht="15" customHeight="1" x14ac:dyDescent="0.3">
      <c r="A31" s="125"/>
      <c r="B31" s="124"/>
      <c r="C31" s="124"/>
      <c r="D31" s="124"/>
      <c r="E31" s="124"/>
      <c r="F31" s="124"/>
      <c r="G31" s="124"/>
      <c r="H31" s="124"/>
      <c r="I31" s="124"/>
      <c r="J31" s="124"/>
    </row>
    <row r="32" spans="1:10" ht="15" customHeight="1" x14ac:dyDescent="0.3">
      <c r="A32" s="125"/>
      <c r="B32" s="124"/>
      <c r="C32" s="124"/>
      <c r="D32" s="124"/>
      <c r="E32" s="124"/>
      <c r="F32" s="124"/>
      <c r="G32" s="124"/>
      <c r="H32" s="124"/>
      <c r="I32" s="124"/>
      <c r="J32" s="124"/>
    </row>
    <row r="33" spans="1:10" ht="15" customHeight="1" x14ac:dyDescent="0.3">
      <c r="A33" s="125"/>
      <c r="B33" s="124"/>
      <c r="C33" s="124"/>
      <c r="D33" s="124"/>
      <c r="E33" s="124"/>
      <c r="F33" s="124"/>
      <c r="G33" s="124"/>
      <c r="H33" s="124"/>
      <c r="I33" s="124"/>
      <c r="J33" s="124"/>
    </row>
    <row r="34" spans="1:10" ht="15" customHeight="1" x14ac:dyDescent="0.3">
      <c r="A34" s="125"/>
      <c r="B34" s="124"/>
      <c r="C34" s="124"/>
      <c r="D34" s="124"/>
      <c r="E34" s="124"/>
      <c r="F34" s="124"/>
      <c r="G34" s="124"/>
      <c r="H34" s="124"/>
      <c r="I34" s="124"/>
      <c r="J34" s="124"/>
    </row>
    <row r="35" spans="1:10" ht="15" customHeight="1" x14ac:dyDescent="0.3">
      <c r="A35" s="125"/>
      <c r="B35" s="124"/>
      <c r="C35" s="124"/>
      <c r="D35" s="124"/>
      <c r="E35" s="124"/>
      <c r="F35" s="124"/>
      <c r="G35" s="124"/>
      <c r="H35" s="124"/>
      <c r="I35" s="124"/>
      <c r="J35" s="124"/>
    </row>
    <row r="36" spans="1:10" ht="15" customHeight="1" x14ac:dyDescent="0.3">
      <c r="A36" s="123"/>
      <c r="B36" s="124"/>
      <c r="C36" s="124"/>
      <c r="D36" s="124"/>
      <c r="E36" s="124"/>
      <c r="F36" s="124"/>
      <c r="G36" s="124"/>
      <c r="H36" s="124"/>
      <c r="I36" s="124"/>
      <c r="J36" s="124"/>
    </row>
    <row r="37" spans="1:10" ht="15" customHeight="1" x14ac:dyDescent="0.3">
      <c r="A37" s="123"/>
      <c r="B37" s="124"/>
      <c r="C37" s="124"/>
      <c r="D37" s="124"/>
      <c r="E37" s="124"/>
      <c r="F37" s="124"/>
      <c r="G37" s="124"/>
      <c r="H37" s="124"/>
      <c r="I37" s="124"/>
      <c r="J37" s="124"/>
    </row>
    <row r="38" spans="1:10" ht="15" customHeight="1" x14ac:dyDescent="0.3">
      <c r="A38" s="123"/>
      <c r="B38" s="124"/>
      <c r="C38" s="124"/>
      <c r="D38" s="124"/>
      <c r="E38" s="124"/>
      <c r="F38" s="124"/>
      <c r="G38" s="124"/>
      <c r="H38" s="124"/>
      <c r="I38" s="124"/>
      <c r="J38" s="124"/>
    </row>
    <row r="39" spans="1:10" ht="15" customHeight="1" x14ac:dyDescent="0.3">
      <c r="A39" s="123"/>
      <c r="B39" s="124"/>
      <c r="C39" s="124"/>
      <c r="D39" s="124"/>
      <c r="E39" s="124"/>
      <c r="F39" s="124"/>
      <c r="G39" s="124"/>
      <c r="H39" s="124"/>
      <c r="I39" s="124"/>
      <c r="J39" s="124"/>
    </row>
    <row r="40" spans="1:10" ht="15" customHeight="1" x14ac:dyDescent="0.3">
      <c r="A40" s="123"/>
      <c r="B40" s="124"/>
      <c r="C40" s="124"/>
      <c r="D40" s="124"/>
      <c r="E40" s="124"/>
      <c r="F40" s="124"/>
      <c r="G40" s="124"/>
      <c r="H40" s="124"/>
      <c r="I40" s="124"/>
      <c r="J40" s="124"/>
    </row>
    <row r="41" spans="1:10" ht="15" customHeight="1" x14ac:dyDescent="0.3">
      <c r="A41" s="123"/>
      <c r="B41" s="124"/>
      <c r="C41" s="124"/>
      <c r="D41" s="124"/>
      <c r="E41" s="124"/>
      <c r="F41" s="124"/>
      <c r="G41" s="124"/>
      <c r="H41" s="124"/>
      <c r="I41" s="124"/>
      <c r="J41" s="124"/>
    </row>
    <row r="42" spans="1:10" ht="15" customHeight="1" x14ac:dyDescent="0.3">
      <c r="A42" s="123"/>
      <c r="B42" s="124"/>
      <c r="C42" s="124"/>
      <c r="D42" s="124"/>
      <c r="E42" s="124"/>
      <c r="F42" s="124"/>
      <c r="G42" s="124"/>
      <c r="H42" s="124"/>
      <c r="I42" s="124"/>
      <c r="J42" s="124"/>
    </row>
    <row r="43" spans="1:10" ht="15" customHeight="1" x14ac:dyDescent="0.3">
      <c r="A43" s="123"/>
      <c r="B43" s="124"/>
      <c r="C43" s="124"/>
      <c r="D43" s="124"/>
      <c r="E43" s="124"/>
      <c r="F43" s="124"/>
      <c r="G43" s="124"/>
      <c r="H43" s="124"/>
      <c r="I43" s="124"/>
      <c r="J43" s="124"/>
    </row>
    <row r="44" spans="1:10" ht="15" customHeight="1" x14ac:dyDescent="0.3">
      <c r="A44" s="123"/>
      <c r="B44" s="124"/>
      <c r="C44" s="124"/>
      <c r="D44" s="124"/>
      <c r="E44" s="124"/>
      <c r="F44" s="124"/>
      <c r="G44" s="124"/>
      <c r="H44" s="124"/>
      <c r="I44" s="124"/>
      <c r="J44" s="124"/>
    </row>
    <row r="45" spans="1:10" ht="15" customHeight="1" x14ac:dyDescent="0.3">
      <c r="A45" s="123"/>
      <c r="B45" s="124"/>
      <c r="C45" s="124"/>
      <c r="D45" s="124"/>
      <c r="E45" s="124"/>
      <c r="F45" s="124"/>
      <c r="G45" s="124"/>
      <c r="H45" s="124"/>
      <c r="I45" s="124"/>
      <c r="J45" s="124"/>
    </row>
    <row r="46" spans="1:10" ht="15" customHeight="1" x14ac:dyDescent="0.3">
      <c r="A46" s="123"/>
      <c r="B46" s="124"/>
      <c r="C46" s="124"/>
      <c r="D46" s="124"/>
      <c r="E46" s="124"/>
      <c r="F46" s="124"/>
      <c r="G46" s="124"/>
      <c r="H46" s="124"/>
      <c r="I46" s="124"/>
      <c r="J46" s="124"/>
    </row>
    <row r="47" spans="1:10" ht="15" customHeight="1" x14ac:dyDescent="0.3">
      <c r="A47" s="123"/>
      <c r="B47" s="124"/>
      <c r="C47" s="124"/>
      <c r="D47" s="124"/>
      <c r="E47" s="124"/>
      <c r="F47" s="124"/>
      <c r="G47" s="124"/>
      <c r="H47" s="124"/>
      <c r="I47" s="124"/>
      <c r="J47" s="124"/>
    </row>
    <row r="48" spans="1:10" ht="15" customHeight="1" x14ac:dyDescent="0.3">
      <c r="A48" s="123"/>
      <c r="B48" s="124"/>
      <c r="C48" s="124"/>
      <c r="D48" s="124"/>
      <c r="E48" s="124"/>
      <c r="F48" s="124"/>
      <c r="G48" s="124"/>
      <c r="H48" s="124"/>
      <c r="I48" s="124"/>
      <c r="J48" s="124"/>
    </row>
    <row r="49" spans="1:10" ht="15" customHeight="1" x14ac:dyDescent="0.3">
      <c r="A49" s="123"/>
      <c r="B49" s="124"/>
      <c r="C49" s="124"/>
      <c r="D49" s="124"/>
      <c r="E49" s="124"/>
      <c r="F49" s="124"/>
      <c r="G49" s="124"/>
      <c r="H49" s="124"/>
      <c r="I49" s="124"/>
      <c r="J49" s="124"/>
    </row>
  </sheetData>
  <sheetProtection algorithmName="SHA-512" hashValue="r4Butn3/j9PX8XbGLQIDpjHH2BFhd/VDoxmj8t+IVyY7vfe9J72Lvg2mvYH4va4DjvWC4RzkBltOM+QljfJrFA==" saltValue="QnMK+HE77IY2L++bO+wPMg==" spinCount="100000" sheet="1" objects="1" scenarios="1"/>
  <mergeCells count="31">
    <mergeCell ref="A29:A35"/>
    <mergeCell ref="A36:A42"/>
    <mergeCell ref="H29:J35"/>
    <mergeCell ref="B36:D42"/>
    <mergeCell ref="E36:G42"/>
    <mergeCell ref="H36:J42"/>
    <mergeCell ref="E6:G7"/>
    <mergeCell ref="B6:D7"/>
    <mergeCell ref="B22:D28"/>
    <mergeCell ref="E22:G28"/>
    <mergeCell ref="A1:J1"/>
    <mergeCell ref="H22:J28"/>
    <mergeCell ref="H6:J7"/>
    <mergeCell ref="A22:A28"/>
    <mergeCell ref="A2:F4"/>
    <mergeCell ref="L1:M5"/>
    <mergeCell ref="L6:M10"/>
    <mergeCell ref="A43:A49"/>
    <mergeCell ref="B8:D14"/>
    <mergeCell ref="E8:G14"/>
    <mergeCell ref="B29:D35"/>
    <mergeCell ref="E29:G35"/>
    <mergeCell ref="A8:A14"/>
    <mergeCell ref="A15:A21"/>
    <mergeCell ref="B43:D49"/>
    <mergeCell ref="E43:G49"/>
    <mergeCell ref="H43:J49"/>
    <mergeCell ref="H8:J14"/>
    <mergeCell ref="B15:D21"/>
    <mergeCell ref="E15:G21"/>
    <mergeCell ref="H15:J21"/>
  </mergeCells>
  <pageMargins left="0.23622047244094491" right="0.23622047244094491" top="0.74803149606299213" bottom="0.74803149606299213" header="0.31496062992125984" footer="0.31496062992125984"/>
  <pageSetup paperSize="9" orientation="portrait" verticalDpi="0" r:id="rId1"/>
  <ignoredErrors>
    <ignoredError sqref="A9:A14 A16:A21 A23:A28 A30:A35" unlockedFormula="1"/>
  </ignoredErrors>
  <drawing r:id="rId2"/>
  <legacyDrawing r:id="rId3"/>
  <oleObjects>
    <mc:AlternateContent xmlns:mc="http://schemas.openxmlformats.org/markup-compatibility/2006">
      <mc:Choice Requires="x14">
        <oleObject progId="Acrobat Document" dvAspect="DVASPECT_ICON" shapeId="4097" r:id="rId4">
          <objectPr locked="0" defaultSize="0" r:id="rId5">
            <anchor moveWithCells="1">
              <from>
                <xdr:col>11</xdr:col>
                <xdr:colOff>167640</xdr:colOff>
                <xdr:row>0</xdr:row>
                <xdr:rowOff>30480</xdr:rowOff>
              </from>
              <to>
                <xdr:col>12</xdr:col>
                <xdr:colOff>480060</xdr:colOff>
                <xdr:row>3</xdr:row>
                <xdr:rowOff>175260</xdr:rowOff>
              </to>
            </anchor>
          </objectPr>
        </oleObject>
      </mc:Choice>
      <mc:Fallback>
        <oleObject progId="Acrobat Document" dvAspect="DVASPECT_ICON" shapeId="4097" r:id="rId4"/>
      </mc:Fallback>
    </mc:AlternateContent>
    <mc:AlternateContent xmlns:mc="http://schemas.openxmlformats.org/markup-compatibility/2006">
      <mc:Choice Requires="x14">
        <oleObject progId="Acrobat Document" dvAspect="DVASPECT_ICON" shapeId="4098" r:id="rId6">
          <objectPr locked="0" defaultSize="0" r:id="rId7">
            <anchor moveWithCells="1">
              <from>
                <xdr:col>11</xdr:col>
                <xdr:colOff>167640</xdr:colOff>
                <xdr:row>5</xdr:row>
                <xdr:rowOff>22860</xdr:rowOff>
              </from>
              <to>
                <xdr:col>12</xdr:col>
                <xdr:colOff>480060</xdr:colOff>
                <xdr:row>8</xdr:row>
                <xdr:rowOff>152400</xdr:rowOff>
              </to>
            </anchor>
          </objectPr>
        </oleObject>
      </mc:Choice>
      <mc:Fallback>
        <oleObject progId="Acrobat Document" dvAspect="DVASPECT_ICON" shapeId="4098"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8"/>
  <sheetViews>
    <sheetView topLeftCell="XFD1" workbookViewId="0">
      <selection sqref="A1:XFD1048576"/>
    </sheetView>
  </sheetViews>
  <sheetFormatPr defaultColWidth="0" defaultRowHeight="14.4" x14ac:dyDescent="0.3"/>
  <cols>
    <col min="1" max="1" width="6.5546875" style="21" hidden="1" customWidth="1"/>
    <col min="2" max="17" width="6.5546875" hidden="1" customWidth="1"/>
    <col min="18" max="20" width="6.5546875" style="38" hidden="1" customWidth="1"/>
    <col min="21" max="21" width="11.109375" style="34" hidden="1" customWidth="1"/>
    <col min="22" max="22" width="6.5546875" style="34" hidden="1" customWidth="1"/>
    <col min="23" max="23" width="6.5546875" style="36" hidden="1" customWidth="1"/>
    <col min="24" max="25" width="6.5546875" style="34" hidden="1" customWidth="1"/>
    <col min="26" max="31" width="6.5546875" style="38" hidden="1" customWidth="1"/>
    <col min="32" max="33" width="6.5546875" style="34" hidden="1" customWidth="1"/>
    <col min="34" max="35" width="6.5546875" style="38" hidden="1" customWidth="1"/>
    <col min="36" max="38" width="6.5546875" style="34" hidden="1" customWidth="1"/>
    <col min="39" max="16384" width="6.5546875" hidden="1"/>
  </cols>
  <sheetData>
    <row r="1" spans="1:41" s="9" customFormat="1" ht="15" customHeight="1" thickBot="1" x14ac:dyDescent="0.35">
      <c r="A1" s="74" t="s">
        <v>1</v>
      </c>
      <c r="B1" s="75" t="s">
        <v>4</v>
      </c>
      <c r="C1" s="75" t="s">
        <v>5</v>
      </c>
      <c r="D1" s="76" t="s">
        <v>6</v>
      </c>
      <c r="E1" s="8" t="s">
        <v>13</v>
      </c>
      <c r="F1" s="12" t="s">
        <v>7</v>
      </c>
      <c r="G1" s="10" t="s">
        <v>182</v>
      </c>
      <c r="H1" s="12" t="s">
        <v>8</v>
      </c>
      <c r="I1" s="10" t="s">
        <v>182</v>
      </c>
      <c r="J1" s="12" t="s">
        <v>13</v>
      </c>
      <c r="K1" s="11" t="s">
        <v>9</v>
      </c>
      <c r="L1" s="25" t="s">
        <v>13</v>
      </c>
      <c r="M1" s="77" t="s">
        <v>11</v>
      </c>
      <c r="N1" s="78" t="s">
        <v>12</v>
      </c>
      <c r="O1" s="78" t="s">
        <v>10</v>
      </c>
      <c r="R1" s="37" t="s">
        <v>157</v>
      </c>
      <c r="S1" s="37" t="s">
        <v>4</v>
      </c>
      <c r="T1" s="37" t="s">
        <v>158</v>
      </c>
      <c r="U1" s="33" t="s">
        <v>159</v>
      </c>
      <c r="V1" s="33" t="s">
        <v>160</v>
      </c>
      <c r="W1" s="35" t="s">
        <v>161</v>
      </c>
      <c r="X1" s="33"/>
      <c r="Y1" s="33"/>
      <c r="Z1" s="37" t="s">
        <v>10</v>
      </c>
      <c r="AA1" s="37"/>
      <c r="AB1" s="37" t="s">
        <v>158</v>
      </c>
      <c r="AC1" s="37" t="s">
        <v>177</v>
      </c>
      <c r="AD1" s="37" t="s">
        <v>162</v>
      </c>
      <c r="AE1" s="37" t="s">
        <v>163</v>
      </c>
      <c r="AF1" s="37" t="s">
        <v>166</v>
      </c>
      <c r="AG1" s="37" t="s">
        <v>164</v>
      </c>
      <c r="AH1" s="37" t="s">
        <v>165</v>
      </c>
      <c r="AI1" s="37" t="s">
        <v>163</v>
      </c>
      <c r="AJ1" s="37" t="s">
        <v>166</v>
      </c>
      <c r="AK1" s="37" t="s">
        <v>164</v>
      </c>
      <c r="AL1" s="33"/>
    </row>
    <row r="2" spans="1:41" ht="15" customHeight="1" x14ac:dyDescent="0.3">
      <c r="A2" s="2">
        <v>1</v>
      </c>
      <c r="B2" s="3">
        <f>SUM('STEP 2 - Questionnaire'!J13)</f>
        <v>0</v>
      </c>
      <c r="C2" s="3" t="s">
        <v>2</v>
      </c>
      <c r="D2" s="23">
        <f>IF(C2="P",B2,5-B2)</f>
        <v>0</v>
      </c>
      <c r="E2" s="2">
        <v>1</v>
      </c>
      <c r="F2" s="13">
        <v>1</v>
      </c>
      <c r="G2" s="3">
        <f>VLOOKUP(F2,$A$2:$D$69,4,FALSE)</f>
        <v>0</v>
      </c>
      <c r="H2" s="13">
        <v>35</v>
      </c>
      <c r="I2" s="3">
        <f>VLOOKUP(H2,$A$2:$D$69,4,FALSE)</f>
        <v>5</v>
      </c>
      <c r="J2" s="3">
        <v>1</v>
      </c>
      <c r="K2" s="26">
        <f t="shared" ref="K2:K35" si="0">SUM(G2+I2)</f>
        <v>5</v>
      </c>
      <c r="L2" s="3">
        <v>1</v>
      </c>
      <c r="M2" s="2">
        <f t="shared" ref="M2:M35" si="1">MAX(G2,I2)</f>
        <v>5</v>
      </c>
      <c r="N2" s="6">
        <f t="shared" ref="N2:N35" si="2">MIN(G2,I2)</f>
        <v>0</v>
      </c>
      <c r="O2" s="28">
        <f>SUM(M2-N2)</f>
        <v>5</v>
      </c>
      <c r="P2" t="str">
        <f>VLOOKUP(L2,DESCRIPTIONS!$A2:$B35,2,FALSE)</f>
        <v>Business Ethics</v>
      </c>
      <c r="R2" s="38">
        <v>1</v>
      </c>
      <c r="S2" s="38">
        <f t="shared" ref="S2:S35" si="3">LARGE($K$2:$K$35,R2)</f>
        <v>10</v>
      </c>
      <c r="T2" s="38">
        <f>IF(R2="","",INDEX($L$2:$L$35,_xlfn.AGGREGATE(15,6,(ROW($K$2:$K$35)-ROW($K$2)+1)/($K$2:$K$35=S2),COUNTIF($S$2:S2,S2))))</f>
        <v>9</v>
      </c>
      <c r="U2" s="34" t="str">
        <f>VLOOKUP(T2,DESCRIPTIONS!$A$2:$B$35,2,FALSE)</f>
        <v>Business Internal Environment</v>
      </c>
      <c r="V2" s="34" t="str">
        <f>VLOOKUP(T2,DESCRIPTIONS!$A$2:$C$35,3,FALSE)</f>
        <v>Business Acumen</v>
      </c>
      <c r="W2" s="36" t="str">
        <f>VLOOKUP(T2,DESCRIPTIONS!$A$2:$D$35,4,FALSE)</f>
        <v>Alert to the factors within an organisation that influence its decisions.</v>
      </c>
      <c r="Y2" s="34">
        <v>1</v>
      </c>
      <c r="Z2" s="38">
        <f>LARGE($O$2:$O$35,Y2)</f>
        <v>5</v>
      </c>
      <c r="AA2" s="38">
        <f>IF(Z2&gt;=3,Z2,"")</f>
        <v>5</v>
      </c>
      <c r="AB2" s="38">
        <f>IF(Y2="","",INDEX($L$2:$L$35,_xlfn.AGGREGATE(15,6,(ROW($O$2:$O$35)-ROW($O$2)+1)/($O$2:$O$35=AA2),COUNTIF($AA$2:AA2,AA2))))</f>
        <v>1</v>
      </c>
      <c r="AC2" s="38" t="str">
        <f>VLOOKUP(AB2,DESCRIPTIONS!$A$2:$B$35,2,FALSE)</f>
        <v>Business Ethics</v>
      </c>
      <c r="AD2" s="38">
        <f>VLOOKUP(AB2,$E$2:$F$35,2,FALSE)</f>
        <v>1</v>
      </c>
      <c r="AE2" s="38">
        <f>VLOOKUP(AB2,$E$2:$G$35,3,FALSE)</f>
        <v>0</v>
      </c>
      <c r="AF2" s="34" t="e">
        <f>VLOOKUP(AE2,$AN$3:$AO$6,2,FALSE)</f>
        <v>#N/A</v>
      </c>
      <c r="AG2" s="34" t="str">
        <f>VLOOKUP(AD2,'STEP 2 - Questionnaire'!$A$13:$I$80,2,FALSE)</f>
        <v>Consciously think about the ethics of every key decision</v>
      </c>
      <c r="AH2" s="38">
        <f>VLOOKUP(AB2,$E$2:$H$35,4,FALSE)</f>
        <v>35</v>
      </c>
      <c r="AI2" s="38">
        <f>VLOOKUP(AB2,$E$2:$I$35,5,FALSE)</f>
        <v>5</v>
      </c>
      <c r="AJ2" s="34" t="e">
        <f>VLOOKUP(AI2,$AN$3:$AO$6,2,FALSE)</f>
        <v>#N/A</v>
      </c>
      <c r="AK2" s="34" t="str">
        <f>VLOOKUP(AH2,'STEP 2 - Questionnaire'!$A$13:$I$80,2,FALSE)</f>
        <v>Battle to navigate the complexity of a difficult ethical challenge</v>
      </c>
    </row>
    <row r="3" spans="1:41" ht="15" customHeight="1" x14ac:dyDescent="0.3">
      <c r="A3" s="2">
        <v>2</v>
      </c>
      <c r="B3" s="3">
        <f>SUM('STEP 2 - Questionnaire'!J14)</f>
        <v>0</v>
      </c>
      <c r="C3" s="3" t="s">
        <v>2</v>
      </c>
      <c r="D3" s="23">
        <f t="shared" ref="D3:D64" si="4">IF(C3="P",B3,5-B3)</f>
        <v>0</v>
      </c>
      <c r="E3" s="2">
        <v>2</v>
      </c>
      <c r="F3" s="13">
        <v>2</v>
      </c>
      <c r="G3" s="3">
        <f t="shared" ref="G3:G35" si="5">VLOOKUP(F3,$A$2:$D$69,4,FALSE)</f>
        <v>0</v>
      </c>
      <c r="H3" s="13">
        <v>36</v>
      </c>
      <c r="I3" s="3">
        <f t="shared" ref="I3:I35" si="6">VLOOKUP(H3,$A$2:$D$69,4,FALSE)</f>
        <v>0</v>
      </c>
      <c r="J3" s="3">
        <v>2</v>
      </c>
      <c r="K3" s="26">
        <f t="shared" si="0"/>
        <v>0</v>
      </c>
      <c r="L3" s="3">
        <v>2</v>
      </c>
      <c r="M3" s="2">
        <f t="shared" si="1"/>
        <v>0</v>
      </c>
      <c r="N3" s="6">
        <f t="shared" si="2"/>
        <v>0</v>
      </c>
      <c r="O3" s="28">
        <f t="shared" ref="O3:O35" si="7">SUM(M3-N3)</f>
        <v>0</v>
      </c>
      <c r="P3" t="str">
        <f>VLOOKUP(L3,DESCRIPTIONS!$A3:$B35,2,FALSE)</f>
        <v>Professional Ethics</v>
      </c>
      <c r="R3" s="38">
        <v>2</v>
      </c>
      <c r="S3" s="38">
        <f t="shared" si="3"/>
        <v>10</v>
      </c>
      <c r="T3" s="38">
        <f>IF(R3="","",INDEX($L$2:$L$35,_xlfn.AGGREGATE(15,6,(ROW($K$2:$K$35)-ROW($K$2)+1)/($K$2:$K$35=S3),COUNTIF($S$2:S3,S3))))</f>
        <v>13</v>
      </c>
      <c r="U3" s="34" t="str">
        <f>VLOOKUP(T3,DESCRIPTIONS!$A$2:$B$35,2,FALSE)</f>
        <v>Analytical and Critical Thinking</v>
      </c>
      <c r="V3" s="34" t="str">
        <f>VLOOKUP(T3,DESCRIPTIONS!$A$2:$C$35,3,FALSE)</f>
        <v>Decision-Making Acumen</v>
      </c>
      <c r="W3" s="36" t="str">
        <f>VLOOKUP(T3,DESCRIPTIONS!$A$2:$D$35,4,FALSE)</f>
        <v>The ability to identify patterns in information and break complex problems into manageable parts that can be solved individually.  Linked to the ability to critically assess information by making inferences, recognising assumptions, doing deductions, making interpretations, evaluating arguments and drawing conclusions.</v>
      </c>
      <c r="Y3" s="34">
        <v>2</v>
      </c>
      <c r="Z3" s="38">
        <f t="shared" ref="Z3:Z35" si="8">LARGE($O$2:$O$35,Y3)</f>
        <v>5</v>
      </c>
      <c r="AA3" s="38">
        <f t="shared" ref="AA3:AA35" si="9">IF(Z3&gt;=3,Z3,"")</f>
        <v>5</v>
      </c>
      <c r="AB3" s="38">
        <f>IF(Y3="","",INDEX($L$2:$L$35,_xlfn.AGGREGATE(15,6,(ROW($O$2:$O$35)-ROW($O$2)+1)/($O$2:$O$35=AA3),COUNTIF($AA$2:AA3,AA3))))</f>
        <v>3</v>
      </c>
      <c r="AC3" s="38" t="str">
        <f>VLOOKUP(AB3,DESCRIPTIONS!$A$2:$B$35,2,FALSE)</f>
        <v>Self-Development</v>
      </c>
      <c r="AD3" s="38">
        <f t="shared" ref="AD3:AD35" si="10">VLOOKUP(AB3,$E$2:$F$35,2,FALSE)</f>
        <v>3</v>
      </c>
      <c r="AE3" s="38">
        <f t="shared" ref="AE3:AE35" si="11">VLOOKUP(AB3,$E$2:$G$35,3,FALSE)</f>
        <v>0</v>
      </c>
      <c r="AF3" s="34" t="e">
        <f t="shared" ref="AF3:AF35" si="12">VLOOKUP(AE3,$AN$3:$AO$6,2,FALSE)</f>
        <v>#N/A</v>
      </c>
      <c r="AG3" s="34" t="str">
        <f>VLOOKUP(AD3,'STEP 2 - Questionnaire'!$A$13:$I$80,2,FALSE)</f>
        <v>Self-reflect to ensure I do every day a little better</v>
      </c>
      <c r="AH3" s="38">
        <f t="shared" ref="AH3:AH35" si="13">VLOOKUP(AB3,$E$2:$H$35,4,FALSE)</f>
        <v>37</v>
      </c>
      <c r="AI3" s="38">
        <f t="shared" ref="AI3:AI35" si="14">VLOOKUP(AB3,$E$2:$I$35,5,FALSE)</f>
        <v>5</v>
      </c>
      <c r="AJ3" s="34" t="e">
        <f t="shared" ref="AJ3:AJ35" si="15">VLOOKUP(AI3,$AN$3:$AO$6,2,FALSE)</f>
        <v>#N/A</v>
      </c>
      <c r="AK3" s="34" t="str">
        <f>VLOOKUP(AH3,'STEP 2 - Questionnaire'!$A$13:$I$80,2,FALSE)</f>
        <v>Focus on getting things done at the expense of self-development</v>
      </c>
      <c r="AN3" s="20">
        <v>1</v>
      </c>
      <c r="AO3" s="22" t="s">
        <v>152</v>
      </c>
    </row>
    <row r="4" spans="1:41" ht="15" customHeight="1" x14ac:dyDescent="0.3">
      <c r="A4" s="2">
        <v>3</v>
      </c>
      <c r="B4" s="3">
        <f>SUM('STEP 2 - Questionnaire'!J15)</f>
        <v>0</v>
      </c>
      <c r="C4" s="3" t="s">
        <v>2</v>
      </c>
      <c r="D4" s="23">
        <f t="shared" si="4"/>
        <v>0</v>
      </c>
      <c r="E4" s="2">
        <v>3</v>
      </c>
      <c r="F4" s="13">
        <v>3</v>
      </c>
      <c r="G4" s="3">
        <f t="shared" si="5"/>
        <v>0</v>
      </c>
      <c r="H4" s="13">
        <v>37</v>
      </c>
      <c r="I4" s="3">
        <f t="shared" si="6"/>
        <v>5</v>
      </c>
      <c r="J4" s="3">
        <v>3</v>
      </c>
      <c r="K4" s="26">
        <f t="shared" si="0"/>
        <v>5</v>
      </c>
      <c r="L4" s="3">
        <v>3</v>
      </c>
      <c r="M4" s="2">
        <f t="shared" si="1"/>
        <v>5</v>
      </c>
      <c r="N4" s="6">
        <f t="shared" si="2"/>
        <v>0</v>
      </c>
      <c r="O4" s="28">
        <f t="shared" si="7"/>
        <v>5</v>
      </c>
      <c r="P4" t="str">
        <f>VLOOKUP(L4,DESCRIPTIONS!$A4:$B35,2,FALSE)</f>
        <v>Self-Development</v>
      </c>
      <c r="R4" s="38">
        <v>3</v>
      </c>
      <c r="S4" s="38">
        <f t="shared" si="3"/>
        <v>5</v>
      </c>
      <c r="T4" s="38">
        <f>IF(R4="","",INDEX($L$2:$L$35,_xlfn.AGGREGATE(15,6,(ROW($K$2:$K$35)-ROW($K$2)+1)/($K$2:$K$35=S4),COUNTIF($S$2:S4,S4))))</f>
        <v>1</v>
      </c>
      <c r="U4" s="34" t="str">
        <f>VLOOKUP(T4,DESCRIPTIONS!$A$2:$B$35,2,FALSE)</f>
        <v>Business Ethics</v>
      </c>
      <c r="V4" s="34" t="str">
        <f>VLOOKUP(T4,DESCRIPTIONS!$A$2:$C$35,3,FALSE)</f>
        <v>Professional Values and Attitudes</v>
      </c>
      <c r="W4" s="36" t="str">
        <f>VLOOKUP(T4,DESCRIPTIONS!$A$2:$D$35,4,FALSE)</f>
        <v>The ethical principles and values applied by the organisation to decision-making, conduct, and the relationship between the organisation, its stakeholders and society.</v>
      </c>
      <c r="Y4" s="34">
        <v>3</v>
      </c>
      <c r="Z4" s="38">
        <f t="shared" si="8"/>
        <v>5</v>
      </c>
      <c r="AA4" s="38">
        <f t="shared" si="9"/>
        <v>5</v>
      </c>
      <c r="AB4" s="38">
        <f>IF(Y4="","",INDEX($L$2:$L$35,_xlfn.AGGREGATE(15,6,(ROW($O$2:$O$35)-ROW($O$2)+1)/($O$2:$O$35=AA4),COUNTIF($AA$2:AA4,AA4))))</f>
        <v>4</v>
      </c>
      <c r="AC4" s="38" t="str">
        <f>VLOOKUP(AB4,DESCRIPTIONS!$A$2:$B$35,2,FALSE)</f>
        <v>Adaptive Mindset</v>
      </c>
      <c r="AD4" s="38">
        <f t="shared" si="10"/>
        <v>4</v>
      </c>
      <c r="AE4" s="38">
        <f t="shared" si="11"/>
        <v>5</v>
      </c>
      <c r="AF4" s="34" t="e">
        <f t="shared" si="12"/>
        <v>#N/A</v>
      </c>
      <c r="AG4" s="34" t="str">
        <f>VLOOKUP(AD4,'STEP 2 - Questionnaire'!$A$13:$I$80,2,FALSE)</f>
        <v>Resist a change because it was impractical</v>
      </c>
      <c r="AH4" s="38">
        <f t="shared" si="13"/>
        <v>38</v>
      </c>
      <c r="AI4" s="38">
        <f t="shared" si="14"/>
        <v>0</v>
      </c>
      <c r="AJ4" s="34" t="e">
        <f t="shared" si="15"/>
        <v>#N/A</v>
      </c>
      <c r="AK4" s="34" t="str">
        <f>VLOOKUP(AH4,'STEP 2 - Questionnaire'!$A$13:$I$80,2,FALSE)</f>
        <v>Try something different from my usual approach</v>
      </c>
      <c r="AN4" s="20">
        <v>2</v>
      </c>
      <c r="AO4" s="22" t="s">
        <v>109</v>
      </c>
    </row>
    <row r="5" spans="1:41" ht="15" customHeight="1" x14ac:dyDescent="0.3">
      <c r="A5" s="2">
        <v>4</v>
      </c>
      <c r="B5" s="3">
        <f>SUM('STEP 2 - Questionnaire'!J16)</f>
        <v>0</v>
      </c>
      <c r="C5" s="3" t="s">
        <v>3</v>
      </c>
      <c r="D5" s="23">
        <f t="shared" si="4"/>
        <v>5</v>
      </c>
      <c r="E5" s="2">
        <v>4</v>
      </c>
      <c r="F5" s="13">
        <v>4</v>
      </c>
      <c r="G5" s="3">
        <f t="shared" si="5"/>
        <v>5</v>
      </c>
      <c r="H5" s="13">
        <v>38</v>
      </c>
      <c r="I5" s="3">
        <f t="shared" si="6"/>
        <v>0</v>
      </c>
      <c r="J5" s="3">
        <v>4</v>
      </c>
      <c r="K5" s="26">
        <f t="shared" si="0"/>
        <v>5</v>
      </c>
      <c r="L5" s="3">
        <v>4</v>
      </c>
      <c r="M5" s="2">
        <f t="shared" si="1"/>
        <v>5</v>
      </c>
      <c r="N5" s="6">
        <f t="shared" si="2"/>
        <v>0</v>
      </c>
      <c r="O5" s="28">
        <f t="shared" si="7"/>
        <v>5</v>
      </c>
      <c r="P5" t="str">
        <f>VLOOKUP(L5,DESCRIPTIONS!$A5:$B35,2,FALSE)</f>
        <v>Adaptive Mindset</v>
      </c>
      <c r="R5" s="38">
        <v>4</v>
      </c>
      <c r="S5" s="38">
        <f t="shared" si="3"/>
        <v>5</v>
      </c>
      <c r="T5" s="38">
        <f>IF(R5="","",INDEX($L$2:$L$35,_xlfn.AGGREGATE(15,6,(ROW($K$2:$K$35)-ROW($K$2)+1)/($K$2:$K$35=S5),COUNTIF($S$2:S5,S5))))</f>
        <v>3</v>
      </c>
      <c r="U5" s="34" t="str">
        <f>VLOOKUP(T5,DESCRIPTIONS!$A$2:$B$35,2,FALSE)</f>
        <v>Self-Development</v>
      </c>
      <c r="V5" s="34" t="str">
        <f>VLOOKUP(T5,DESCRIPTIONS!$A$2:$C$35,3,FALSE)</f>
        <v>Professional Values and Attitudes</v>
      </c>
      <c r="W5" s="36" t="str">
        <f>VLOOKUP(T5,DESCRIPTIONS!$A$2:$D$35,4,FALSE)</f>
        <v>Takes the initiative to develop one’s own skills, knowledge, interpersonal relationships and work experience.</v>
      </c>
      <c r="Y5" s="34">
        <v>4</v>
      </c>
      <c r="Z5" s="38">
        <f t="shared" si="8"/>
        <v>5</v>
      </c>
      <c r="AA5" s="38">
        <f t="shared" si="9"/>
        <v>5</v>
      </c>
      <c r="AB5" s="38">
        <f>IF(Y5="","",INDEX($L$2:$L$35,_xlfn.AGGREGATE(15,6,(ROW($O$2:$O$35)-ROW($O$2)+1)/($O$2:$O$35=AA5),COUNTIF($AA$2:AA5,AA5))))</f>
        <v>6</v>
      </c>
      <c r="AC5" s="38" t="str">
        <f>VLOOKUP(AB5,DESCRIPTIONS!$A$2:$B$35,2,FALSE)</f>
        <v>Business Citizenship</v>
      </c>
      <c r="AD5" s="38">
        <f t="shared" si="10"/>
        <v>6</v>
      </c>
      <c r="AE5" s="38">
        <f t="shared" si="11"/>
        <v>5</v>
      </c>
      <c r="AF5" s="34" t="e">
        <f t="shared" si="12"/>
        <v>#N/A</v>
      </c>
      <c r="AG5" s="34" t="str">
        <f>VLOOKUP(AD5,'STEP 2 - Questionnaire'!$A$13:$I$80,2,FALSE)</f>
        <v>Commit to improving society or the environment, but not got around to making the goal a reality</v>
      </c>
      <c r="AH5" s="38">
        <f t="shared" si="13"/>
        <v>40</v>
      </c>
      <c r="AI5" s="38">
        <f t="shared" si="14"/>
        <v>0</v>
      </c>
      <c r="AJ5" s="34" t="e">
        <f t="shared" si="15"/>
        <v>#N/A</v>
      </c>
      <c r="AK5" s="34" t="str">
        <f>VLOOKUP(AH5,'STEP 2 - Questionnaire'!$A$13:$I$80,2,FALSE)</f>
        <v>Participate energetically in my organisation’s social outreach activities</v>
      </c>
      <c r="AN5" s="20">
        <v>3</v>
      </c>
      <c r="AO5" s="22" t="s">
        <v>110</v>
      </c>
    </row>
    <row r="6" spans="1:41" ht="15" customHeight="1" x14ac:dyDescent="0.3">
      <c r="A6" s="2">
        <v>5</v>
      </c>
      <c r="B6" s="3">
        <f>SUM('STEP 2 - Questionnaire'!J17)</f>
        <v>0</v>
      </c>
      <c r="C6" s="3" t="s">
        <v>2</v>
      </c>
      <c r="D6" s="23">
        <f t="shared" si="4"/>
        <v>0</v>
      </c>
      <c r="E6" s="2">
        <v>5</v>
      </c>
      <c r="F6" s="13">
        <v>5</v>
      </c>
      <c r="G6" s="3">
        <f t="shared" si="5"/>
        <v>0</v>
      </c>
      <c r="H6" s="13">
        <v>39</v>
      </c>
      <c r="I6" s="3">
        <f t="shared" si="6"/>
        <v>0</v>
      </c>
      <c r="J6" s="3">
        <v>5</v>
      </c>
      <c r="K6" s="26">
        <f t="shared" si="0"/>
        <v>0</v>
      </c>
      <c r="L6" s="3">
        <v>5</v>
      </c>
      <c r="M6" s="2">
        <f t="shared" si="1"/>
        <v>0</v>
      </c>
      <c r="N6" s="6">
        <f t="shared" si="2"/>
        <v>0</v>
      </c>
      <c r="O6" s="28">
        <f t="shared" si="7"/>
        <v>0</v>
      </c>
      <c r="P6" t="str">
        <f>VLOOKUP(L6,DESCRIPTIONS!$A6:$B36,2,FALSE)</f>
        <v>Personal Citizenship</v>
      </c>
      <c r="R6" s="38">
        <v>5</v>
      </c>
      <c r="S6" s="38">
        <f t="shared" si="3"/>
        <v>5</v>
      </c>
      <c r="T6" s="38">
        <f>IF(R6="","",INDEX($L$2:$L$35,_xlfn.AGGREGATE(15,6,(ROW($K$2:$K$35)-ROW($K$2)+1)/($K$2:$K$35=S6),COUNTIF($S$2:S6,S6))))</f>
        <v>4</v>
      </c>
      <c r="U6" s="34" t="str">
        <f>VLOOKUP(T6,DESCRIPTIONS!$A$2:$B$35,2,FALSE)</f>
        <v>Adaptive Mindset</v>
      </c>
      <c r="V6" s="34" t="str">
        <f>VLOOKUP(T6,DESCRIPTIONS!$A$2:$C$35,3,FALSE)</f>
        <v>Professional Values and Attitudes</v>
      </c>
      <c r="W6" s="36" t="str">
        <f>VLOOKUP(T6,DESCRIPTIONS!$A$2:$D$35,4,FALSE)</f>
        <v>The approach of rapidly assessing information, making adjustments and thriving in difficult situations.</v>
      </c>
      <c r="Y6" s="34">
        <v>5</v>
      </c>
      <c r="Z6" s="38">
        <f t="shared" si="8"/>
        <v>5</v>
      </c>
      <c r="AA6" s="38">
        <f t="shared" si="9"/>
        <v>5</v>
      </c>
      <c r="AB6" s="38">
        <f>IF(Y6="","",INDEX($L$2:$L$35,_xlfn.AGGREGATE(15,6,(ROW($O$2:$O$35)-ROW($O$2)+1)/($O$2:$O$35=AA6),COUNTIF($AA$2:AA6,AA6))))</f>
        <v>8</v>
      </c>
      <c r="AC6" s="38" t="str">
        <f>VLOOKUP(AB6,DESCRIPTIONS!$A$2:$B$35,2,FALSE)</f>
        <v>Global Citizenship</v>
      </c>
      <c r="AD6" s="38">
        <f t="shared" si="10"/>
        <v>8</v>
      </c>
      <c r="AE6" s="38">
        <f t="shared" si="11"/>
        <v>5</v>
      </c>
      <c r="AF6" s="34" t="e">
        <f t="shared" si="12"/>
        <v>#N/A</v>
      </c>
      <c r="AG6" s="34" t="str">
        <f>VLOOKUP(AD6,'STEP 2 - Questionnaire'!$A$13:$I$80,2,FALSE)</f>
        <v>Not get around to actively working my global network</v>
      </c>
      <c r="AH6" s="38">
        <f t="shared" si="13"/>
        <v>42</v>
      </c>
      <c r="AI6" s="38">
        <f t="shared" si="14"/>
        <v>0</v>
      </c>
      <c r="AJ6" s="34" t="e">
        <f t="shared" si="15"/>
        <v>#N/A</v>
      </c>
      <c r="AK6" s="34" t="str">
        <f>VLOOKUP(AH6,'STEP 2 - Questionnaire'!$A$13:$I$80,2,FALSE)</f>
        <v>Connect meaningfully with global contacts</v>
      </c>
      <c r="AN6" s="20">
        <v>4</v>
      </c>
      <c r="AO6" s="22" t="s">
        <v>153</v>
      </c>
    </row>
    <row r="7" spans="1:41" ht="15" customHeight="1" x14ac:dyDescent="0.3">
      <c r="A7" s="2">
        <v>6</v>
      </c>
      <c r="B7" s="3">
        <f>SUM('STEP 2 - Questionnaire'!J18)</f>
        <v>0</v>
      </c>
      <c r="C7" s="3" t="s">
        <v>3</v>
      </c>
      <c r="D7" s="23">
        <f t="shared" si="4"/>
        <v>5</v>
      </c>
      <c r="E7" s="2">
        <v>6</v>
      </c>
      <c r="F7" s="13">
        <v>6</v>
      </c>
      <c r="G7" s="3">
        <f t="shared" si="5"/>
        <v>5</v>
      </c>
      <c r="H7" s="13">
        <v>40</v>
      </c>
      <c r="I7" s="3">
        <f t="shared" si="6"/>
        <v>0</v>
      </c>
      <c r="J7" s="3">
        <v>6</v>
      </c>
      <c r="K7" s="26">
        <f t="shared" si="0"/>
        <v>5</v>
      </c>
      <c r="L7" s="3">
        <v>6</v>
      </c>
      <c r="M7" s="2">
        <f t="shared" si="1"/>
        <v>5</v>
      </c>
      <c r="N7" s="6">
        <f t="shared" si="2"/>
        <v>0</v>
      </c>
      <c r="O7" s="28">
        <f t="shared" si="7"/>
        <v>5</v>
      </c>
      <c r="P7" t="str">
        <f>VLOOKUP(L7,DESCRIPTIONS!$A7:$B37,2,FALSE)</f>
        <v>Business Citizenship</v>
      </c>
      <c r="R7" s="38">
        <v>6</v>
      </c>
      <c r="S7" s="38">
        <f t="shared" si="3"/>
        <v>5</v>
      </c>
      <c r="T7" s="38">
        <f>IF(R7="","",INDEX($L$2:$L$35,_xlfn.AGGREGATE(15,6,(ROW($K$2:$K$35)-ROW($K$2)+1)/($K$2:$K$35=S7),COUNTIF($S$2:S7,S7))))</f>
        <v>6</v>
      </c>
      <c r="U7" s="34" t="str">
        <f>VLOOKUP(T7,DESCRIPTIONS!$A$2:$B$35,2,FALSE)</f>
        <v>Business Citizenship</v>
      </c>
      <c r="V7" s="34" t="str">
        <f>VLOOKUP(T7,DESCRIPTIONS!$A$2:$C$35,3,FALSE)</f>
        <v>Professional Values and Attitudes</v>
      </c>
      <c r="W7" s="36" t="str">
        <f>VLOOKUP(T7,DESCRIPTIONS!$A$2:$D$35,4,FALSE)</f>
        <v>The recognition of an organisation’s social, cultural and environmental responsibilities to its communities and the economic and financial responsibilities to its shareholders or stakeholders.</v>
      </c>
      <c r="Y7" s="34">
        <v>6</v>
      </c>
      <c r="Z7" s="38">
        <f t="shared" si="8"/>
        <v>5</v>
      </c>
      <c r="AA7" s="38">
        <f t="shared" si="9"/>
        <v>5</v>
      </c>
      <c r="AB7" s="38">
        <f>IF(Y7="","",INDEX($L$2:$L$35,_xlfn.AGGREGATE(15,6,(ROW($O$2:$O$35)-ROW($O$2)+1)/($O$2:$O$35=AA7),COUNTIF($AA$2:AA7,AA7))))</f>
        <v>12</v>
      </c>
      <c r="AC7" s="38" t="str">
        <f>VLOOKUP(AB7,DESCRIPTIONS!$A$2:$B$35,2,FALSE)</f>
        <v>Innovation and Creativity</v>
      </c>
      <c r="AD7" s="38">
        <f t="shared" si="10"/>
        <v>12</v>
      </c>
      <c r="AE7" s="38">
        <f t="shared" si="11"/>
        <v>5</v>
      </c>
      <c r="AF7" s="34" t="e">
        <f t="shared" si="12"/>
        <v>#N/A</v>
      </c>
      <c r="AG7" s="34" t="str">
        <f>VLOOKUP(AD7,'STEP 2 - Questionnaire'!$A$13:$I$80,2,FALSE)</f>
        <v>Solve problems by building on what has worked in the past</v>
      </c>
      <c r="AH7" s="38">
        <f t="shared" si="13"/>
        <v>46</v>
      </c>
      <c r="AI7" s="38">
        <f t="shared" si="14"/>
        <v>0</v>
      </c>
      <c r="AJ7" s="34" t="e">
        <f t="shared" si="15"/>
        <v>#N/A</v>
      </c>
      <c r="AK7" s="34" t="str">
        <f>VLOOKUP(AH7,'STEP 2 - Questionnaire'!$A$13:$I$80,2,FALSE)</f>
        <v>Build a successful business case for an original idea</v>
      </c>
      <c r="AN7" s="3"/>
      <c r="AO7" s="31"/>
    </row>
    <row r="8" spans="1:41" ht="15" customHeight="1" x14ac:dyDescent="0.3">
      <c r="A8" s="2">
        <v>7</v>
      </c>
      <c r="B8" s="3">
        <f>SUM('STEP 2 - Questionnaire'!J19)</f>
        <v>0</v>
      </c>
      <c r="C8" s="3" t="s">
        <v>2</v>
      </c>
      <c r="D8" s="23">
        <f t="shared" si="4"/>
        <v>0</v>
      </c>
      <c r="E8" s="2">
        <v>7</v>
      </c>
      <c r="F8" s="13">
        <v>7</v>
      </c>
      <c r="G8" s="3">
        <f t="shared" si="5"/>
        <v>0</v>
      </c>
      <c r="H8" s="13">
        <v>41</v>
      </c>
      <c r="I8" s="3">
        <f t="shared" si="6"/>
        <v>0</v>
      </c>
      <c r="J8" s="3">
        <v>7</v>
      </c>
      <c r="K8" s="26">
        <f t="shared" si="0"/>
        <v>0</v>
      </c>
      <c r="L8" s="3">
        <v>7</v>
      </c>
      <c r="M8" s="2">
        <f t="shared" si="1"/>
        <v>0</v>
      </c>
      <c r="N8" s="6">
        <f t="shared" si="2"/>
        <v>0</v>
      </c>
      <c r="O8" s="28">
        <f t="shared" si="7"/>
        <v>0</v>
      </c>
      <c r="P8" t="str">
        <f>VLOOKUP(L8,DESCRIPTIONS!$A8:$B38,2,FALSE)</f>
        <v>Professional Citizenship</v>
      </c>
      <c r="R8" s="38">
        <v>7</v>
      </c>
      <c r="S8" s="38">
        <f t="shared" si="3"/>
        <v>5</v>
      </c>
      <c r="T8" s="38">
        <f>IF(R8="","",INDEX($L$2:$L$35,_xlfn.AGGREGATE(15,6,(ROW($K$2:$K$35)-ROW($K$2)+1)/($K$2:$K$35=S8),COUNTIF($S$2:S8,S8))))</f>
        <v>8</v>
      </c>
      <c r="U8" s="34" t="str">
        <f>VLOOKUP(T8,DESCRIPTIONS!$A$2:$B$35,2,FALSE)</f>
        <v>Global Citizenship</v>
      </c>
      <c r="V8" s="34" t="str">
        <f>VLOOKUP(T8,DESCRIPTIONS!$A$2:$C$35,3,FALSE)</f>
        <v>Professional Values and Attitudes</v>
      </c>
      <c r="W8" s="36" t="str">
        <f>VLOOKUP(T8,DESCRIPTIONS!$A$2:$D$35,4,FALSE)</f>
        <v>The ability to influence and work effectively with those from different cultures to grow international collaboration and prosperity.</v>
      </c>
      <c r="Y8" s="34">
        <v>7</v>
      </c>
      <c r="Z8" s="38">
        <f t="shared" si="8"/>
        <v>5</v>
      </c>
      <c r="AA8" s="38">
        <f t="shared" si="9"/>
        <v>5</v>
      </c>
      <c r="AB8" s="38">
        <f>IF(Y8="","",INDEX($L$2:$L$35,_xlfn.AGGREGATE(15,6,(ROW($O$2:$O$35)-ROW($O$2)+1)/($O$2:$O$35=AA8),COUNTIF($AA$2:AA8,AA8))))</f>
        <v>16</v>
      </c>
      <c r="AC8" s="38" t="str">
        <f>VLOOKUP(AB8,DESCRIPTIONS!$A$2:$B$35,2,FALSE)</f>
        <v>Judgement and Decision-Making</v>
      </c>
      <c r="AD8" s="38">
        <f t="shared" si="10"/>
        <v>16</v>
      </c>
      <c r="AE8" s="38">
        <f t="shared" si="11"/>
        <v>5</v>
      </c>
      <c r="AF8" s="34" t="e">
        <f t="shared" si="12"/>
        <v>#N/A</v>
      </c>
      <c r="AG8" s="34" t="str">
        <f>VLOOKUP(AD8,'STEP 2 - Questionnaire'!$A$13:$I$80,2,FALSE)</f>
        <v>Let emotion cloud a decision</v>
      </c>
      <c r="AH8" s="38">
        <f t="shared" si="13"/>
        <v>50</v>
      </c>
      <c r="AI8" s="38">
        <f t="shared" si="14"/>
        <v>0</v>
      </c>
      <c r="AJ8" s="34" t="e">
        <f t="shared" si="15"/>
        <v>#N/A</v>
      </c>
      <c r="AK8" s="34" t="str">
        <f>VLOOKUP(AH8,'STEP 2 - Questionnaire'!$A$13:$I$80,2,FALSE)</f>
        <v xml:space="preserve">Develop the criteria used to make an important decision </v>
      </c>
      <c r="AN8" s="20" t="s">
        <v>154</v>
      </c>
      <c r="AO8" s="32">
        <v>38</v>
      </c>
    </row>
    <row r="9" spans="1:41" ht="15" customHeight="1" x14ac:dyDescent="0.3">
      <c r="A9" s="2">
        <v>8</v>
      </c>
      <c r="B9" s="3">
        <f>SUM('STEP 2 - Questionnaire'!J20)</f>
        <v>0</v>
      </c>
      <c r="C9" s="3" t="s">
        <v>3</v>
      </c>
      <c r="D9" s="23">
        <f t="shared" si="4"/>
        <v>5</v>
      </c>
      <c r="E9" s="2">
        <v>8</v>
      </c>
      <c r="F9" s="13">
        <v>8</v>
      </c>
      <c r="G9" s="3">
        <f t="shared" si="5"/>
        <v>5</v>
      </c>
      <c r="H9" s="13">
        <v>42</v>
      </c>
      <c r="I9" s="3">
        <f t="shared" si="6"/>
        <v>0</v>
      </c>
      <c r="J9" s="3">
        <v>8</v>
      </c>
      <c r="K9" s="26">
        <f t="shared" si="0"/>
        <v>5</v>
      </c>
      <c r="L9" s="3">
        <v>8</v>
      </c>
      <c r="M9" s="2">
        <f t="shared" si="1"/>
        <v>5</v>
      </c>
      <c r="N9" s="6">
        <f t="shared" si="2"/>
        <v>0</v>
      </c>
      <c r="O9" s="28">
        <f t="shared" si="7"/>
        <v>5</v>
      </c>
      <c r="P9" t="str">
        <f>VLOOKUP(L9,DESCRIPTIONS!$A9:$B39,2,FALSE)</f>
        <v>Global Citizenship</v>
      </c>
      <c r="R9" s="38">
        <v>8</v>
      </c>
      <c r="S9" s="38">
        <f t="shared" si="3"/>
        <v>5</v>
      </c>
      <c r="T9" s="38">
        <f>IF(R9="","",INDEX($L$2:$L$35,_xlfn.AGGREGATE(15,6,(ROW($K$2:$K$35)-ROW($K$2)+1)/($K$2:$K$35=S9),COUNTIF($S$2:S9,S9))))</f>
        <v>12</v>
      </c>
      <c r="U9" s="34" t="str">
        <f>VLOOKUP(T9,DESCRIPTIONS!$A$2:$B$35,2,FALSE)</f>
        <v>Innovation and Creativity</v>
      </c>
      <c r="V9" s="34" t="str">
        <f>VLOOKUP(T9,DESCRIPTIONS!$A$2:$C$35,3,FALSE)</f>
        <v>Business Acumen</v>
      </c>
      <c r="W9" s="36" t="str">
        <f>VLOOKUP(T9,DESCRIPTIONS!$A$2:$D$35,4,FALSE)</f>
        <v>The curiosity, creativity and ingenuity to develop new ideas, strategies, and plans to improve services, products or processes.</v>
      </c>
      <c r="Y9" s="34">
        <v>8</v>
      </c>
      <c r="Z9" s="38">
        <f t="shared" si="8"/>
        <v>5</v>
      </c>
      <c r="AA9" s="38">
        <f t="shared" si="9"/>
        <v>5</v>
      </c>
      <c r="AB9" s="38">
        <f>IF(Y9="","",INDEX($L$2:$L$35,_xlfn.AGGREGATE(15,6,(ROW($O$2:$O$35)-ROW($O$2)+1)/($O$2:$O$35=AA9),COUNTIF($AA$2:AA9,AA9))))</f>
        <v>17</v>
      </c>
      <c r="AC9" s="38" t="str">
        <f>VLOOKUP(AB9,DESCRIPTIONS!$A$2:$B$35,2,FALSE)</f>
        <v>Professional Scepticism</v>
      </c>
      <c r="AD9" s="38">
        <f t="shared" si="10"/>
        <v>17</v>
      </c>
      <c r="AE9" s="38">
        <f t="shared" si="11"/>
        <v>0</v>
      </c>
      <c r="AF9" s="34" t="e">
        <f t="shared" si="12"/>
        <v>#N/A</v>
      </c>
      <c r="AG9" s="34" t="str">
        <f>VLOOKUP(AD9,'STEP 2 - Questionnaire'!$A$13:$I$80,2,FALSE)</f>
        <v>Dig beneath the surface to question and investigate a finding, proposal or recommendation</v>
      </c>
      <c r="AH9" s="38">
        <f t="shared" si="13"/>
        <v>51</v>
      </c>
      <c r="AI9" s="38">
        <f t="shared" si="14"/>
        <v>5</v>
      </c>
      <c r="AJ9" s="34" t="e">
        <f t="shared" si="15"/>
        <v>#N/A</v>
      </c>
      <c r="AK9" s="34" t="str">
        <f>VLOOKUP(AH9,'STEP 2 - Questionnaire'!$A$13:$I$80,2,FALSE)</f>
        <v>Battle to challenge up-the-line</v>
      </c>
      <c r="AN9" s="20" t="s">
        <v>155</v>
      </c>
      <c r="AO9" s="20" t="e">
        <f>LARGE(K2:K35,AO8)</f>
        <v>#NUM!</v>
      </c>
    </row>
    <row r="10" spans="1:41" ht="15" customHeight="1" x14ac:dyDescent="0.3">
      <c r="A10" s="2">
        <v>9</v>
      </c>
      <c r="B10" s="3">
        <f>SUM('STEP 2 - Questionnaire'!J21)</f>
        <v>0</v>
      </c>
      <c r="C10" s="3" t="s">
        <v>3</v>
      </c>
      <c r="D10" s="23">
        <f t="shared" si="4"/>
        <v>5</v>
      </c>
      <c r="E10" s="2">
        <v>9</v>
      </c>
      <c r="F10" s="13">
        <v>9</v>
      </c>
      <c r="G10" s="3">
        <f t="shared" si="5"/>
        <v>5</v>
      </c>
      <c r="H10" s="13">
        <v>43</v>
      </c>
      <c r="I10" s="3">
        <f t="shared" si="6"/>
        <v>5</v>
      </c>
      <c r="J10" s="3">
        <v>9</v>
      </c>
      <c r="K10" s="26">
        <f t="shared" si="0"/>
        <v>10</v>
      </c>
      <c r="L10" s="3">
        <v>9</v>
      </c>
      <c r="M10" s="2">
        <f t="shared" si="1"/>
        <v>5</v>
      </c>
      <c r="N10" s="6">
        <f t="shared" si="2"/>
        <v>5</v>
      </c>
      <c r="O10" s="28">
        <f t="shared" si="7"/>
        <v>0</v>
      </c>
      <c r="P10" t="str">
        <f>VLOOKUP(L10,DESCRIPTIONS!$A10:$B40,2,FALSE)</f>
        <v>Business Internal Environment</v>
      </c>
      <c r="R10" s="38">
        <v>9</v>
      </c>
      <c r="S10" s="38">
        <f t="shared" si="3"/>
        <v>5</v>
      </c>
      <c r="T10" s="38">
        <f>IF(R10="","",INDEX($L$2:$L$35,_xlfn.AGGREGATE(15,6,(ROW($K$2:$K$35)-ROW($K$2)+1)/($K$2:$K$35=S10),COUNTIF($S$2:S10,S10))))</f>
        <v>16</v>
      </c>
      <c r="U10" s="34" t="str">
        <f>VLOOKUP(T10,DESCRIPTIONS!$A$2:$B$35,2,FALSE)</f>
        <v>Judgement and Decision-Making</v>
      </c>
      <c r="V10" s="34" t="str">
        <f>VLOOKUP(T10,DESCRIPTIONS!$A$2:$C$35,3,FALSE)</f>
        <v>Decision-Making Acumen</v>
      </c>
      <c r="W10" s="36" t="str">
        <f>VLOOKUP(T10,DESCRIPTIONS!$A$2:$D$35,4,FALSE)</f>
        <v>The ability to logically weigh positives and negatives of options, consider alternatives, envisage outcomes and determine which option is best.</v>
      </c>
      <c r="Y10" s="34">
        <v>9</v>
      </c>
      <c r="Z10" s="38">
        <f t="shared" si="8"/>
        <v>5</v>
      </c>
      <c r="AA10" s="38">
        <f t="shared" si="9"/>
        <v>5</v>
      </c>
      <c r="AB10" s="38">
        <f>IF(Y10="","",INDEX($L$2:$L$35,_xlfn.AGGREGATE(15,6,(ROW($O$2:$O$35)-ROW($O$2)+1)/($O$2:$O$35=AA10),COUNTIF($AA$2:AA10,AA10))))</f>
        <v>20</v>
      </c>
      <c r="AC10" s="38" t="str">
        <f>VLOOKUP(AB10,DESCRIPTIONS!$A$2:$B$35,2,FALSE)</f>
        <v>Communication</v>
      </c>
      <c r="AD10" s="38">
        <f t="shared" si="10"/>
        <v>20</v>
      </c>
      <c r="AE10" s="38">
        <f t="shared" si="11"/>
        <v>5</v>
      </c>
      <c r="AF10" s="34" t="e">
        <f t="shared" si="12"/>
        <v>#N/A</v>
      </c>
      <c r="AG10" s="34" t="str">
        <f>VLOOKUP(AD10,'STEP 2 - Questionnaire'!$A$13:$I$80,2,FALSE)</f>
        <v>Battle with impatience</v>
      </c>
      <c r="AH10" s="38">
        <f t="shared" si="13"/>
        <v>54</v>
      </c>
      <c r="AI10" s="38">
        <f t="shared" si="14"/>
        <v>0</v>
      </c>
      <c r="AJ10" s="34" t="e">
        <f t="shared" si="15"/>
        <v>#N/A</v>
      </c>
      <c r="AK10" s="34" t="str">
        <f>VLOOKUP(AH10,'STEP 2 - Questionnaire'!$A$13:$I$80,2,FALSE)</f>
        <v>Convince someone to see a situation from my perspective</v>
      </c>
      <c r="AN10" s="20" t="s">
        <v>156</v>
      </c>
      <c r="AO10" s="20">
        <f>COUNTIF(K2:K35,"&gt;="&amp;AO9)</f>
        <v>0</v>
      </c>
    </row>
    <row r="11" spans="1:41" ht="15" customHeight="1" x14ac:dyDescent="0.3">
      <c r="A11" s="2">
        <v>10</v>
      </c>
      <c r="B11" s="3">
        <f>SUM('STEP 2 - Questionnaire'!J22)</f>
        <v>0</v>
      </c>
      <c r="C11" s="3" t="s">
        <v>2</v>
      </c>
      <c r="D11" s="23">
        <f t="shared" si="4"/>
        <v>0</v>
      </c>
      <c r="E11" s="2">
        <v>10</v>
      </c>
      <c r="F11" s="13">
        <v>10</v>
      </c>
      <c r="G11" s="3">
        <f t="shared" si="5"/>
        <v>0</v>
      </c>
      <c r="H11" s="13">
        <v>44</v>
      </c>
      <c r="I11" s="3">
        <f t="shared" si="6"/>
        <v>0</v>
      </c>
      <c r="J11" s="3">
        <v>10</v>
      </c>
      <c r="K11" s="26">
        <f t="shared" si="0"/>
        <v>0</v>
      </c>
      <c r="L11" s="3">
        <v>10</v>
      </c>
      <c r="M11" s="2">
        <f t="shared" si="1"/>
        <v>0</v>
      </c>
      <c r="N11" s="6">
        <f t="shared" si="2"/>
        <v>0</v>
      </c>
      <c r="O11" s="28">
        <f t="shared" si="7"/>
        <v>0</v>
      </c>
      <c r="P11" t="str">
        <f>VLOOKUP(L11,DESCRIPTIONS!$A11:$B41,2,FALSE)</f>
        <v>Business External Environment</v>
      </c>
      <c r="R11" s="38">
        <v>10</v>
      </c>
      <c r="S11" s="38">
        <f t="shared" si="3"/>
        <v>5</v>
      </c>
      <c r="T11" s="38">
        <f>IF(R11="","",INDEX($L$2:$L$35,_xlfn.AGGREGATE(15,6,(ROW($K$2:$K$35)-ROW($K$2)+1)/($K$2:$K$35=S11),COUNTIF($S$2:S11,S11))))</f>
        <v>17</v>
      </c>
      <c r="U11" s="34" t="str">
        <f>VLOOKUP(T11,DESCRIPTIONS!$A$2:$B$35,2,FALSE)</f>
        <v>Professional Scepticism</v>
      </c>
      <c r="V11" s="34" t="str">
        <f>VLOOKUP(T11,DESCRIPTIONS!$A$2:$C$35,3,FALSE)</f>
        <v>Decision-Making Acumen</v>
      </c>
      <c r="W11" s="36" t="str">
        <f>VLOOKUP(T11,DESCRIPTIONS!$A$2:$D$35,4,FALSE)</f>
        <v>An approach to questioning and investigating information, being alert to potential errors and fraud and critically evaluating evidence.</v>
      </c>
      <c r="Y11" s="34">
        <v>10</v>
      </c>
      <c r="Z11" s="38">
        <f t="shared" si="8"/>
        <v>5</v>
      </c>
      <c r="AA11" s="38">
        <f t="shared" si="9"/>
        <v>5</v>
      </c>
      <c r="AB11" s="38">
        <f>IF(Y11="","",INDEX($L$2:$L$35,_xlfn.AGGREGATE(15,6,(ROW($O$2:$O$35)-ROW($O$2)+1)/($O$2:$O$35=AA11),COUNTIF($AA$2:AA11,AA11))))</f>
        <v>21</v>
      </c>
      <c r="AC11" s="38" t="str">
        <f>VLOOKUP(AB11,DESCRIPTIONS!$A$2:$B$35,2,FALSE)</f>
        <v>Self-Management: Emotional Regulation</v>
      </c>
      <c r="AD11" s="38">
        <f t="shared" si="10"/>
        <v>21</v>
      </c>
      <c r="AE11" s="38">
        <f t="shared" si="11"/>
        <v>0</v>
      </c>
      <c r="AF11" s="34" t="e">
        <f t="shared" si="12"/>
        <v>#N/A</v>
      </c>
      <c r="AG11" s="34" t="str">
        <f>VLOOKUP(AD11,'STEP 2 - Questionnaire'!$A$13:$I$80,2,FALSE)</f>
        <v>Remain calm when criticised or provoked</v>
      </c>
      <c r="AH11" s="38">
        <f t="shared" si="13"/>
        <v>55</v>
      </c>
      <c r="AI11" s="38">
        <f t="shared" si="14"/>
        <v>5</v>
      </c>
      <c r="AJ11" s="34" t="e">
        <f t="shared" si="15"/>
        <v>#N/A</v>
      </c>
      <c r="AK11" s="34" t="str">
        <f>VLOOKUP(AH11,'STEP 2 - Questionnaire'!$A$13:$I$80,2,FALSE)</f>
        <v>Struggle with too many competing priorities</v>
      </c>
    </row>
    <row r="12" spans="1:41" ht="15" customHeight="1" x14ac:dyDescent="0.3">
      <c r="A12" s="2">
        <v>11</v>
      </c>
      <c r="B12" s="3">
        <f>SUM('STEP 2 - Questionnaire'!J23)</f>
        <v>0</v>
      </c>
      <c r="C12" s="3" t="s">
        <v>2</v>
      </c>
      <c r="D12" s="23">
        <f t="shared" si="4"/>
        <v>0</v>
      </c>
      <c r="E12" s="2">
        <v>11</v>
      </c>
      <c r="F12" s="13">
        <v>11</v>
      </c>
      <c r="G12" s="3">
        <f t="shared" si="5"/>
        <v>0</v>
      </c>
      <c r="H12" s="13">
        <v>45</v>
      </c>
      <c r="I12" s="3">
        <f t="shared" si="6"/>
        <v>0</v>
      </c>
      <c r="J12" s="3">
        <v>11</v>
      </c>
      <c r="K12" s="26">
        <f t="shared" si="0"/>
        <v>0</v>
      </c>
      <c r="L12" s="3">
        <v>11</v>
      </c>
      <c r="M12" s="2">
        <f t="shared" si="1"/>
        <v>0</v>
      </c>
      <c r="N12" s="6">
        <f t="shared" si="2"/>
        <v>0</v>
      </c>
      <c r="O12" s="28">
        <f t="shared" si="7"/>
        <v>0</v>
      </c>
      <c r="P12" t="str">
        <f>VLOOKUP(L12,DESCRIPTIONS!$A12:$B42,2,FALSE)</f>
        <v>Commercial and Entrepreneurial Thinking</v>
      </c>
      <c r="R12" s="38">
        <v>11</v>
      </c>
      <c r="S12" s="38">
        <f t="shared" si="3"/>
        <v>5</v>
      </c>
      <c r="T12" s="38">
        <f>IF(R12="","",INDEX($L$2:$L$35,_xlfn.AGGREGATE(15,6,(ROW($K$2:$K$35)-ROW($K$2)+1)/($K$2:$K$35=S12),COUNTIF($S$2:S12,S12))))</f>
        <v>20</v>
      </c>
      <c r="U12" s="34" t="str">
        <f>VLOOKUP(T12,DESCRIPTIONS!$A$2:$B$35,2,FALSE)</f>
        <v>Communication</v>
      </c>
      <c r="V12" s="34" t="str">
        <f>VLOOKUP(T12,DESCRIPTIONS!$A$2:$C$35,3,FALSE)</f>
        <v>Relational Acumen</v>
      </c>
      <c r="W12" s="36" t="str">
        <f>VLOOKUP(T12,DESCRIPTIONS!$A$2:$D$35,4,FALSE)</f>
        <v>The ability to effectively exchange information in conversations or by using written or audio communication channels, driven by good linguistic skills.</v>
      </c>
      <c r="Y12" s="34">
        <v>11</v>
      </c>
      <c r="Z12" s="38">
        <f t="shared" si="8"/>
        <v>5</v>
      </c>
      <c r="AA12" s="38">
        <f t="shared" si="9"/>
        <v>5</v>
      </c>
      <c r="AB12" s="38">
        <f>IF(Y12="","",INDEX($L$2:$L$35,_xlfn.AGGREGATE(15,6,(ROW($O$2:$O$35)-ROW($O$2)+1)/($O$2:$O$35=AA12),COUNTIF($AA$2:AA12,AA12))))</f>
        <v>22</v>
      </c>
      <c r="AC12" s="38" t="str">
        <f>VLOOKUP(AB12,DESCRIPTIONS!$A$2:$B$35,2,FALSE)</f>
        <v>Self-Management: Emotional Resilience</v>
      </c>
      <c r="AD12" s="38">
        <f t="shared" si="10"/>
        <v>22</v>
      </c>
      <c r="AE12" s="38">
        <f t="shared" si="11"/>
        <v>0</v>
      </c>
      <c r="AF12" s="34" t="e">
        <f t="shared" si="12"/>
        <v>#N/A</v>
      </c>
      <c r="AG12" s="34" t="str">
        <f>VLOOKUP(AD12,'STEP 2 - Questionnaire'!$A$13:$I$80,2,FALSE)</f>
        <v>Persist in the face of endless difficulties</v>
      </c>
      <c r="AH12" s="38">
        <f t="shared" si="13"/>
        <v>56</v>
      </c>
      <c r="AI12" s="38">
        <f t="shared" si="14"/>
        <v>5</v>
      </c>
      <c r="AJ12" s="34" t="e">
        <f t="shared" si="15"/>
        <v>#N/A</v>
      </c>
      <c r="AK12" s="34" t="str">
        <f>VLOOKUP(AH12,'STEP 2 - Questionnaire'!$A$13:$I$80,2,FALSE)</f>
        <v>Find it hard to recover from a setback</v>
      </c>
    </row>
    <row r="13" spans="1:41" ht="15" customHeight="1" x14ac:dyDescent="0.3">
      <c r="A13" s="2">
        <v>12</v>
      </c>
      <c r="B13" s="3">
        <f>SUM('STEP 2 - Questionnaire'!J24)</f>
        <v>0</v>
      </c>
      <c r="C13" s="3" t="s">
        <v>3</v>
      </c>
      <c r="D13" s="23">
        <f t="shared" si="4"/>
        <v>5</v>
      </c>
      <c r="E13" s="2">
        <v>12</v>
      </c>
      <c r="F13" s="13">
        <v>12</v>
      </c>
      <c r="G13" s="3">
        <f t="shared" si="5"/>
        <v>5</v>
      </c>
      <c r="H13" s="13">
        <v>46</v>
      </c>
      <c r="I13" s="3">
        <f t="shared" si="6"/>
        <v>0</v>
      </c>
      <c r="J13" s="3">
        <v>12</v>
      </c>
      <c r="K13" s="26">
        <f t="shared" si="0"/>
        <v>5</v>
      </c>
      <c r="L13" s="3">
        <v>12</v>
      </c>
      <c r="M13" s="2">
        <f t="shared" si="1"/>
        <v>5</v>
      </c>
      <c r="N13" s="6">
        <f t="shared" si="2"/>
        <v>0</v>
      </c>
      <c r="O13" s="28">
        <f t="shared" si="7"/>
        <v>5</v>
      </c>
      <c r="P13" t="str">
        <f>VLOOKUP(L13,DESCRIPTIONS!$A13:$B43,2,FALSE)</f>
        <v>Innovation and Creativity</v>
      </c>
      <c r="R13" s="38">
        <v>12</v>
      </c>
      <c r="S13" s="38">
        <f t="shared" si="3"/>
        <v>5</v>
      </c>
      <c r="T13" s="38">
        <f>IF(R13="","",INDEX($L$2:$L$35,_xlfn.AGGREGATE(15,6,(ROW($K$2:$K$35)-ROW($K$2)+1)/($K$2:$K$35=S13),COUNTIF($S$2:S13,S13))))</f>
        <v>21</v>
      </c>
      <c r="U13" s="34" t="str">
        <f>VLOOKUP(T13,DESCRIPTIONS!$A$2:$B$35,2,FALSE)</f>
        <v>Self-Management: Emotional Regulation</v>
      </c>
      <c r="V13" s="34" t="str">
        <f>VLOOKUP(T13,DESCRIPTIONS!$A$2:$C$35,3,FALSE)</f>
        <v>Relational Acumen</v>
      </c>
      <c r="W13" s="36" t="str">
        <f>VLOOKUP(T13,DESCRIPTIONS!$A$2:$D$35,4,FALSE)</f>
        <v xml:space="preserve">The ability to manage self, emotions, stress in the work environment. </v>
      </c>
      <c r="Y13" s="34">
        <v>12</v>
      </c>
      <c r="Z13" s="38">
        <f t="shared" si="8"/>
        <v>5</v>
      </c>
      <c r="AA13" s="38">
        <f t="shared" si="9"/>
        <v>5</v>
      </c>
      <c r="AB13" s="38">
        <f>IF(Y13="","",INDEX($L$2:$L$35,_xlfn.AGGREGATE(15,6,(ROW($O$2:$O$35)-ROW($O$2)+1)/($O$2:$O$35=AA13),COUNTIF($AA$2:AA13,AA13))))</f>
        <v>23</v>
      </c>
      <c r="AC13" s="38" t="str">
        <f>VLOOKUP(AB13,DESCRIPTIONS!$A$2:$B$35,2,FALSE)</f>
        <v>Self-Management: Emotional Display</v>
      </c>
      <c r="AD13" s="38">
        <f t="shared" si="10"/>
        <v>23</v>
      </c>
      <c r="AE13" s="38">
        <f t="shared" si="11"/>
        <v>0</v>
      </c>
      <c r="AF13" s="34" t="e">
        <f t="shared" si="12"/>
        <v>#N/A</v>
      </c>
      <c r="AG13" s="34" t="str">
        <f>VLOOKUP(AD13,'STEP 2 - Questionnaire'!$A$13:$I$80,2,FALSE)</f>
        <v>Have a calm and steadying effect on others</v>
      </c>
      <c r="AH13" s="38">
        <f t="shared" si="13"/>
        <v>57</v>
      </c>
      <c r="AI13" s="38">
        <f t="shared" si="14"/>
        <v>5</v>
      </c>
      <c r="AJ13" s="34" t="e">
        <f t="shared" si="15"/>
        <v>#N/A</v>
      </c>
      <c r="AK13" s="34" t="str">
        <f>VLOOKUP(AH13,'STEP 2 - Questionnaire'!$A$13:$I$80,2,FALSE)</f>
        <v>Battle to deal with frustration at work</v>
      </c>
    </row>
    <row r="14" spans="1:41" ht="15" customHeight="1" x14ac:dyDescent="0.3">
      <c r="A14" s="2">
        <v>13</v>
      </c>
      <c r="B14" s="3">
        <f>SUM('STEP 2 - Questionnaire'!J25)</f>
        <v>0</v>
      </c>
      <c r="C14" s="3" t="s">
        <v>3</v>
      </c>
      <c r="D14" s="23">
        <f t="shared" si="4"/>
        <v>5</v>
      </c>
      <c r="E14" s="2">
        <v>13</v>
      </c>
      <c r="F14" s="13">
        <v>13</v>
      </c>
      <c r="G14" s="3">
        <f t="shared" si="5"/>
        <v>5</v>
      </c>
      <c r="H14" s="13">
        <v>47</v>
      </c>
      <c r="I14" s="3">
        <f t="shared" si="6"/>
        <v>5</v>
      </c>
      <c r="J14" s="3">
        <v>13</v>
      </c>
      <c r="K14" s="26">
        <f t="shared" si="0"/>
        <v>10</v>
      </c>
      <c r="L14" s="3">
        <v>13</v>
      </c>
      <c r="M14" s="2">
        <f t="shared" si="1"/>
        <v>5</v>
      </c>
      <c r="N14" s="6">
        <f t="shared" si="2"/>
        <v>5</v>
      </c>
      <c r="O14" s="28">
        <f t="shared" si="7"/>
        <v>0</v>
      </c>
      <c r="P14" t="str">
        <f>VLOOKUP(L14,DESCRIPTIONS!$A14:$B44,2,FALSE)</f>
        <v>Analytical and Critical Thinking</v>
      </c>
      <c r="R14" s="38">
        <v>13</v>
      </c>
      <c r="S14" s="38">
        <f t="shared" si="3"/>
        <v>5</v>
      </c>
      <c r="T14" s="38">
        <f>IF(R14="","",INDEX($L$2:$L$35,_xlfn.AGGREGATE(15,6,(ROW($K$2:$K$35)-ROW($K$2)+1)/($K$2:$K$35=S14),COUNTIF($S$2:S14,S14))))</f>
        <v>22</v>
      </c>
      <c r="U14" s="34" t="str">
        <f>VLOOKUP(T14,DESCRIPTIONS!$A$2:$B$35,2,FALSE)</f>
        <v>Self-Management: Emotional Resilience</v>
      </c>
      <c r="V14" s="34" t="str">
        <f>VLOOKUP(T14,DESCRIPTIONS!$A$2:$C$35,3,FALSE)</f>
        <v>Relational Acumen</v>
      </c>
      <c r="W14" s="36" t="str">
        <f>VLOOKUP(T14,DESCRIPTIONS!$A$2:$D$35,4,FALSE)</f>
        <v>Displays optimism and perseverance in persisting with a position or plan of action until the desired objective is achieved or is no longer reasonably attainable; finds ways forward and bounces back from failure and adversity.</v>
      </c>
      <c r="Y14" s="34">
        <v>13</v>
      </c>
      <c r="Z14" s="38">
        <f t="shared" si="8"/>
        <v>5</v>
      </c>
      <c r="AA14" s="38">
        <f t="shared" si="9"/>
        <v>5</v>
      </c>
      <c r="AB14" s="38">
        <f>IF(Y14="","",INDEX($L$2:$L$35,_xlfn.AGGREGATE(15,6,(ROW($O$2:$O$35)-ROW($O$2)+1)/($O$2:$O$35=AA14),COUNTIF($AA$2:AA14,AA14))))</f>
        <v>24</v>
      </c>
      <c r="AC14" s="38" t="str">
        <f>VLOOKUP(AB14,DESCRIPTIONS!$A$2:$B$35,2,FALSE)</f>
        <v>Relationship Building</v>
      </c>
      <c r="AD14" s="38">
        <f t="shared" si="10"/>
        <v>24</v>
      </c>
      <c r="AE14" s="38">
        <f t="shared" si="11"/>
        <v>0</v>
      </c>
      <c r="AF14" s="34" t="e">
        <f t="shared" si="12"/>
        <v>#N/A</v>
      </c>
      <c r="AG14" s="34" t="str">
        <f>VLOOKUP(AD14,'STEP 2 - Questionnaire'!$A$13:$I$80,2,FALSE)</f>
        <v>Live up to a reputation of being warm and engaging</v>
      </c>
      <c r="AH14" s="38">
        <f t="shared" si="13"/>
        <v>58</v>
      </c>
      <c r="AI14" s="38">
        <f t="shared" si="14"/>
        <v>5</v>
      </c>
      <c r="AJ14" s="34" t="e">
        <f t="shared" si="15"/>
        <v>#N/A</v>
      </c>
      <c r="AK14" s="34" t="str">
        <f>VLOOKUP(AH14,'STEP 2 - Questionnaire'!$A$13:$I$80,2,FALSE)</f>
        <v>Work in my silo</v>
      </c>
    </row>
    <row r="15" spans="1:41" ht="15" customHeight="1" x14ac:dyDescent="0.3">
      <c r="A15" s="2">
        <v>14</v>
      </c>
      <c r="B15" s="3">
        <f>SUM('STEP 2 - Questionnaire'!J26)</f>
        <v>0</v>
      </c>
      <c r="C15" s="3" t="s">
        <v>2</v>
      </c>
      <c r="D15" s="23">
        <f t="shared" si="4"/>
        <v>0</v>
      </c>
      <c r="E15" s="2">
        <v>14</v>
      </c>
      <c r="F15" s="13">
        <v>14</v>
      </c>
      <c r="G15" s="3">
        <f t="shared" si="5"/>
        <v>0</v>
      </c>
      <c r="H15" s="13">
        <v>48</v>
      </c>
      <c r="I15" s="3">
        <f t="shared" si="6"/>
        <v>0</v>
      </c>
      <c r="J15" s="3">
        <v>14</v>
      </c>
      <c r="K15" s="26">
        <f t="shared" si="0"/>
        <v>0</v>
      </c>
      <c r="L15" s="3">
        <v>14</v>
      </c>
      <c r="M15" s="2">
        <f t="shared" si="1"/>
        <v>0</v>
      </c>
      <c r="N15" s="6">
        <f t="shared" si="2"/>
        <v>0</v>
      </c>
      <c r="O15" s="28">
        <f t="shared" si="7"/>
        <v>0</v>
      </c>
      <c r="P15" t="str">
        <f>VLOOKUP(L15,DESCRIPTIONS!$A15:$B45,2,FALSE)</f>
        <v>Integrated Thinking</v>
      </c>
      <c r="R15" s="38">
        <v>14</v>
      </c>
      <c r="S15" s="38">
        <f t="shared" si="3"/>
        <v>5</v>
      </c>
      <c r="T15" s="38">
        <f>IF(R15="","",INDEX($L$2:$L$35,_xlfn.AGGREGATE(15,6,(ROW($K$2:$K$35)-ROW($K$2)+1)/($K$2:$K$35=S15),COUNTIF($S$2:S15,S15))))</f>
        <v>23</v>
      </c>
      <c r="U15" s="34" t="str">
        <f>VLOOKUP(T15,DESCRIPTIONS!$A$2:$B$35,2,FALSE)</f>
        <v>Self-Management: Emotional Display</v>
      </c>
      <c r="V15" s="34" t="str">
        <f>VLOOKUP(T15,DESCRIPTIONS!$A$2:$C$35,3,FALSE)</f>
        <v>Relational Acumen</v>
      </c>
      <c r="W15" s="36" t="str">
        <f>VLOOKUP(T15,DESCRIPTIONS!$A$2:$D$35,4,FALSE)</f>
        <v>Presents as credible and confident, particularly in pressurised, hostile or chaotic situations.  Displays calm authority in managing the emotional demands and needs of others whilst being humble and flexible in facilitating dialogue and sound decision-making.</v>
      </c>
      <c r="Y15" s="34">
        <v>14</v>
      </c>
      <c r="Z15" s="38">
        <f t="shared" si="8"/>
        <v>5</v>
      </c>
      <c r="AA15" s="38">
        <f t="shared" si="9"/>
        <v>5</v>
      </c>
      <c r="AB15" s="38">
        <f>IF(Y15="","",INDEX($L$2:$L$35,_xlfn.AGGREGATE(15,6,(ROW($O$2:$O$35)-ROW($O$2)+1)/($O$2:$O$35=AA15),COUNTIF($AA$2:AA15,AA15))))</f>
        <v>25</v>
      </c>
      <c r="AC15" s="38" t="str">
        <f>VLOOKUP(AB15,DESCRIPTIONS!$A$2:$B$35,2,FALSE)</f>
        <v>Teamwork</v>
      </c>
      <c r="AD15" s="38">
        <f t="shared" si="10"/>
        <v>25</v>
      </c>
      <c r="AE15" s="38">
        <f t="shared" si="11"/>
        <v>5</v>
      </c>
      <c r="AF15" s="34" t="e">
        <f t="shared" si="12"/>
        <v>#N/A</v>
      </c>
      <c r="AG15" s="34" t="str">
        <f>VLOOKUP(AD15,'STEP 2 - Questionnaire'!$A$13:$I$80,2,FALSE)</f>
        <v>Hold back from giving feedback to a team member</v>
      </c>
      <c r="AH15" s="38">
        <f t="shared" si="13"/>
        <v>59</v>
      </c>
      <c r="AI15" s="38">
        <f t="shared" si="14"/>
        <v>0</v>
      </c>
      <c r="AJ15" s="34" t="e">
        <f t="shared" si="15"/>
        <v>#N/A</v>
      </c>
      <c r="AK15" s="34" t="str">
        <f>VLOOKUP(AH15,'STEP 2 - Questionnaire'!$A$13:$I$80,2,FALSE)</f>
        <v>Work well with others to achieve a special result</v>
      </c>
    </row>
    <row r="16" spans="1:41" ht="15" customHeight="1" x14ac:dyDescent="0.3">
      <c r="A16" s="2">
        <v>15</v>
      </c>
      <c r="B16" s="3">
        <f>SUM('STEP 2 - Questionnaire'!J27)</f>
        <v>0</v>
      </c>
      <c r="C16" s="3" t="s">
        <v>2</v>
      </c>
      <c r="D16" s="23">
        <f t="shared" si="4"/>
        <v>0</v>
      </c>
      <c r="E16" s="2">
        <v>15</v>
      </c>
      <c r="F16" s="13">
        <v>15</v>
      </c>
      <c r="G16" s="3">
        <f t="shared" si="5"/>
        <v>0</v>
      </c>
      <c r="H16" s="13">
        <v>49</v>
      </c>
      <c r="I16" s="3">
        <f t="shared" si="6"/>
        <v>0</v>
      </c>
      <c r="J16" s="3">
        <v>15</v>
      </c>
      <c r="K16" s="26">
        <f t="shared" si="0"/>
        <v>0</v>
      </c>
      <c r="L16" s="3">
        <v>15</v>
      </c>
      <c r="M16" s="2">
        <f t="shared" si="1"/>
        <v>0</v>
      </c>
      <c r="N16" s="6">
        <f t="shared" si="2"/>
        <v>0</v>
      </c>
      <c r="O16" s="28">
        <f t="shared" si="7"/>
        <v>0</v>
      </c>
      <c r="P16" t="str">
        <f>VLOOKUP(L16,DESCRIPTIONS!$A16:$B46,2,FALSE)</f>
        <v>Problem-Solving</v>
      </c>
      <c r="R16" s="38">
        <v>15</v>
      </c>
      <c r="S16" s="38">
        <f t="shared" si="3"/>
        <v>5</v>
      </c>
      <c r="T16" s="38">
        <f>IF(R16="","",INDEX($L$2:$L$35,_xlfn.AGGREGATE(15,6,(ROW($K$2:$K$35)-ROW($K$2)+1)/($K$2:$K$35=S16),COUNTIF($S$2:S16,S16))))</f>
        <v>24</v>
      </c>
      <c r="U16" s="34" t="str">
        <f>VLOOKUP(T16,DESCRIPTIONS!$A$2:$B$35,2,FALSE)</f>
        <v>Relationship Building</v>
      </c>
      <c r="V16" s="34" t="str">
        <f>VLOOKUP(T16,DESCRIPTIONS!$A$2:$C$35,3,FALSE)</f>
        <v>Relational Acumen</v>
      </c>
      <c r="W16" s="36" t="str">
        <f>VLOOKUP(T16,DESCRIPTIONS!$A$2:$D$35,4,FALSE)</f>
        <v>The ability to establish and maintain positive interpersonal relationships characterised by sensitivity, support, respect and constructive resolutions of differences of conflict.</v>
      </c>
      <c r="Y16" s="34">
        <v>15</v>
      </c>
      <c r="Z16" s="38">
        <f t="shared" si="8"/>
        <v>5</v>
      </c>
      <c r="AA16" s="38">
        <f t="shared" si="9"/>
        <v>5</v>
      </c>
      <c r="AB16" s="38">
        <f>IF(Y16="","",INDEX($L$2:$L$35,_xlfn.AGGREGATE(15,6,(ROW($O$2:$O$35)-ROW($O$2)+1)/($O$2:$O$35=AA16),COUNTIF($AA$2:AA16,AA16))))</f>
        <v>26</v>
      </c>
      <c r="AC16" s="38" t="str">
        <f>VLOOKUP(AB16,DESCRIPTIONS!$A$2:$B$35,2,FALSE)</f>
        <v>Emotional Intelligence</v>
      </c>
      <c r="AD16" s="38">
        <f t="shared" si="10"/>
        <v>26</v>
      </c>
      <c r="AE16" s="38">
        <f t="shared" si="11"/>
        <v>0</v>
      </c>
      <c r="AF16" s="34" t="e">
        <f t="shared" si="12"/>
        <v>#N/A</v>
      </c>
      <c r="AG16" s="34" t="str">
        <f>VLOOKUP(AD16,'STEP 2 - Questionnaire'!$A$13:$I$80,2,FALSE)</f>
        <v>Handle a delicate situation with tact and diplomacy</v>
      </c>
      <c r="AH16" s="38">
        <f t="shared" si="13"/>
        <v>60</v>
      </c>
      <c r="AI16" s="38">
        <f t="shared" si="14"/>
        <v>5</v>
      </c>
      <c r="AJ16" s="34" t="e">
        <f t="shared" si="15"/>
        <v>#N/A</v>
      </c>
      <c r="AK16" s="34" t="str">
        <f>VLOOKUP(AH16,'STEP 2 - Questionnaire'!$A$13:$I$80,2,FALSE)</f>
        <v>Try to avoid complex people</v>
      </c>
    </row>
    <row r="17" spans="1:37" ht="15" customHeight="1" x14ac:dyDescent="0.3">
      <c r="A17" s="2">
        <v>16</v>
      </c>
      <c r="B17" s="3">
        <f>SUM('STEP 2 - Questionnaire'!J28)</f>
        <v>0</v>
      </c>
      <c r="C17" s="3" t="s">
        <v>3</v>
      </c>
      <c r="D17" s="23">
        <f t="shared" si="4"/>
        <v>5</v>
      </c>
      <c r="E17" s="2">
        <v>16</v>
      </c>
      <c r="F17" s="13">
        <v>16</v>
      </c>
      <c r="G17" s="3">
        <f t="shared" si="5"/>
        <v>5</v>
      </c>
      <c r="H17" s="13">
        <v>50</v>
      </c>
      <c r="I17" s="3">
        <f t="shared" si="6"/>
        <v>0</v>
      </c>
      <c r="J17" s="3">
        <v>16</v>
      </c>
      <c r="K17" s="26">
        <f t="shared" si="0"/>
        <v>5</v>
      </c>
      <c r="L17" s="3">
        <v>16</v>
      </c>
      <c r="M17" s="2">
        <f t="shared" si="1"/>
        <v>5</v>
      </c>
      <c r="N17" s="6">
        <f t="shared" si="2"/>
        <v>0</v>
      </c>
      <c r="O17" s="28">
        <f t="shared" si="7"/>
        <v>5</v>
      </c>
      <c r="P17" t="str">
        <f>VLOOKUP(L17,DESCRIPTIONS!$A17:$B47,2,FALSE)</f>
        <v>Judgement and Decision-Making</v>
      </c>
      <c r="R17" s="38">
        <v>16</v>
      </c>
      <c r="S17" s="38">
        <f t="shared" si="3"/>
        <v>5</v>
      </c>
      <c r="T17" s="38">
        <f>IF(R17="","",INDEX($L$2:$L$35,_xlfn.AGGREGATE(15,6,(ROW($K$2:$K$35)-ROW($K$2)+1)/($K$2:$K$35=S17),COUNTIF($S$2:S17,S17))))</f>
        <v>25</v>
      </c>
      <c r="U17" s="34" t="str">
        <f>VLOOKUP(T17,DESCRIPTIONS!$A$2:$B$35,2,FALSE)</f>
        <v>Teamwork</v>
      </c>
      <c r="V17" s="34" t="str">
        <f>VLOOKUP(T17,DESCRIPTIONS!$A$2:$C$35,3,FALSE)</f>
        <v>Relational Acumen</v>
      </c>
      <c r="W17" s="36" t="str">
        <f>VLOOKUP(T17,DESCRIPTIONS!$A$2:$D$35,4,FALSE)</f>
        <v>Values others’ contributions and capitalises on team strengths to achieve shared goals.</v>
      </c>
      <c r="Y17" s="34">
        <v>16</v>
      </c>
      <c r="Z17" s="38">
        <f t="shared" si="8"/>
        <v>5</v>
      </c>
      <c r="AA17" s="38">
        <f t="shared" si="9"/>
        <v>5</v>
      </c>
      <c r="AB17" s="38">
        <f>IF(Y17="","",INDEX($L$2:$L$35,_xlfn.AGGREGATE(15,6,(ROW($O$2:$O$35)-ROW($O$2)+1)/($O$2:$O$35=AA17),COUNTIF($AA$2:AA17,AA17))))</f>
        <v>28</v>
      </c>
      <c r="AC17" s="38" t="str">
        <f>VLOOKUP(AB17,DESCRIPTIONS!$A$2:$B$35,2,FALSE)</f>
        <v xml:space="preserve">Interdigital Relationships and Cyber Security </v>
      </c>
      <c r="AD17" s="38">
        <f t="shared" si="10"/>
        <v>28</v>
      </c>
      <c r="AE17" s="38">
        <f t="shared" si="11"/>
        <v>5</v>
      </c>
      <c r="AF17" s="34" t="e">
        <f t="shared" si="12"/>
        <v>#N/A</v>
      </c>
      <c r="AG17" s="34" t="str">
        <f>VLOOKUP(AD17,'STEP 2 - Questionnaire'!$A$13:$I$80,2,FALSE)</f>
        <v>Not update my digital profiles</v>
      </c>
      <c r="AH17" s="38">
        <f t="shared" si="13"/>
        <v>62</v>
      </c>
      <c r="AI17" s="38">
        <f t="shared" si="14"/>
        <v>0</v>
      </c>
      <c r="AJ17" s="34" t="e">
        <f t="shared" si="15"/>
        <v>#N/A</v>
      </c>
      <c r="AK17" s="34" t="str">
        <f>VLOOKUP(AH17,'STEP 2 - Questionnaire'!$A$13:$I$80,2,FALSE)</f>
        <v>Actively manage technology-related security risks</v>
      </c>
    </row>
    <row r="18" spans="1:37" ht="15" customHeight="1" x14ac:dyDescent="0.3">
      <c r="A18" s="2">
        <v>17</v>
      </c>
      <c r="B18" s="3">
        <f>SUM('STEP 2 - Questionnaire'!J29)</f>
        <v>0</v>
      </c>
      <c r="C18" s="3" t="s">
        <v>2</v>
      </c>
      <c r="D18" s="23">
        <f t="shared" si="4"/>
        <v>0</v>
      </c>
      <c r="E18" s="2">
        <v>17</v>
      </c>
      <c r="F18" s="13">
        <v>17</v>
      </c>
      <c r="G18" s="3">
        <f t="shared" si="5"/>
        <v>0</v>
      </c>
      <c r="H18" s="13">
        <v>51</v>
      </c>
      <c r="I18" s="3">
        <f t="shared" si="6"/>
        <v>5</v>
      </c>
      <c r="J18" s="3">
        <v>17</v>
      </c>
      <c r="K18" s="26">
        <f t="shared" si="0"/>
        <v>5</v>
      </c>
      <c r="L18" s="3">
        <v>17</v>
      </c>
      <c r="M18" s="2">
        <f t="shared" si="1"/>
        <v>5</v>
      </c>
      <c r="N18" s="6">
        <f t="shared" si="2"/>
        <v>0</v>
      </c>
      <c r="O18" s="28">
        <f t="shared" si="7"/>
        <v>5</v>
      </c>
      <c r="P18" t="str">
        <f>VLOOKUP(L18,DESCRIPTIONS!$A18:$B48,2,FALSE)</f>
        <v>Professional Scepticism</v>
      </c>
      <c r="R18" s="38">
        <v>17</v>
      </c>
      <c r="S18" s="38">
        <f t="shared" si="3"/>
        <v>5</v>
      </c>
      <c r="T18" s="38">
        <f>IF(R18="","",INDEX($L$2:$L$35,_xlfn.AGGREGATE(15,6,(ROW($K$2:$K$35)-ROW($K$2)+1)/($K$2:$K$35=S18),COUNTIF($S$2:S18,S18))))</f>
        <v>26</v>
      </c>
      <c r="U18" s="34" t="str">
        <f>VLOOKUP(T18,DESCRIPTIONS!$A$2:$B$35,2,FALSE)</f>
        <v>Emotional Intelligence</v>
      </c>
      <c r="V18" s="34" t="str">
        <f>VLOOKUP(T18,DESCRIPTIONS!$A$2:$C$35,3,FALSE)</f>
        <v>Relational Acumen</v>
      </c>
      <c r="W18" s="36" t="str">
        <f>VLOOKUP(T18,DESCRIPTIONS!$A$2:$D$35,4,FALSE)</f>
        <v>Notices, interprets and anticipates other’s concerns and feelings and is able to communicate this awareness tactfully and empathically.</v>
      </c>
      <c r="Y18" s="34">
        <v>17</v>
      </c>
      <c r="Z18" s="38">
        <f t="shared" si="8"/>
        <v>5</v>
      </c>
      <c r="AA18" s="38">
        <f t="shared" si="9"/>
        <v>5</v>
      </c>
      <c r="AB18" s="38">
        <f>IF(Y18="","",INDEX($L$2:$L$35,_xlfn.AGGREGATE(15,6,(ROW($O$2:$O$35)-ROW($O$2)+1)/($O$2:$O$35=AA18),COUNTIF($AA$2:AA18,AA18))))</f>
        <v>30</v>
      </c>
      <c r="AC18" s="38" t="str">
        <f>VLOOKUP(AB18,DESCRIPTIONS!$A$2:$B$35,2,FALSE)</f>
        <v xml:space="preserve">Change Management </v>
      </c>
      <c r="AD18" s="38">
        <f t="shared" si="10"/>
        <v>30</v>
      </c>
      <c r="AE18" s="38">
        <f t="shared" si="11"/>
        <v>5</v>
      </c>
      <c r="AF18" s="34" t="e">
        <f t="shared" si="12"/>
        <v>#N/A</v>
      </c>
      <c r="AG18" s="34" t="str">
        <f>VLOOKUP(AD18,'STEP 2 - Questionnaire'!$A$13:$I$80,2,FALSE)</f>
        <v>Resist implementing a change because it didn’t make sense</v>
      </c>
      <c r="AH18" s="38">
        <f t="shared" si="13"/>
        <v>64</v>
      </c>
      <c r="AI18" s="38">
        <f t="shared" si="14"/>
        <v>0</v>
      </c>
      <c r="AJ18" s="34" t="e">
        <f t="shared" si="15"/>
        <v>#N/A</v>
      </c>
      <c r="AK18" s="34" t="str">
        <f>VLOOKUP(AH18,'STEP 2 - Questionnaire'!$A$13:$I$80,2,FALSE)</f>
        <v>Help others to successfully manage change</v>
      </c>
    </row>
    <row r="19" spans="1:37" ht="15" customHeight="1" x14ac:dyDescent="0.3">
      <c r="A19" s="2">
        <v>18</v>
      </c>
      <c r="B19" s="3">
        <f>SUM('STEP 2 - Questionnaire'!J30)</f>
        <v>0</v>
      </c>
      <c r="C19" s="3" t="s">
        <v>2</v>
      </c>
      <c r="D19" s="23">
        <f t="shared" si="4"/>
        <v>0</v>
      </c>
      <c r="E19" s="2">
        <v>18</v>
      </c>
      <c r="F19" s="13">
        <v>18</v>
      </c>
      <c r="G19" s="3">
        <f t="shared" si="5"/>
        <v>0</v>
      </c>
      <c r="H19" s="13">
        <v>52</v>
      </c>
      <c r="I19" s="3">
        <f t="shared" si="6"/>
        <v>0</v>
      </c>
      <c r="J19" s="3">
        <v>18</v>
      </c>
      <c r="K19" s="26">
        <f t="shared" si="0"/>
        <v>0</v>
      </c>
      <c r="L19" s="3">
        <v>18</v>
      </c>
      <c r="M19" s="2">
        <f t="shared" si="1"/>
        <v>0</v>
      </c>
      <c r="N19" s="6">
        <f t="shared" si="2"/>
        <v>0</v>
      </c>
      <c r="O19" s="28">
        <f t="shared" si="7"/>
        <v>0</v>
      </c>
      <c r="P19" t="str">
        <f>VLOOKUP(L19,DESCRIPTIONS!$A19:$B49,2,FALSE)</f>
        <v>Strategic Thinking</v>
      </c>
      <c r="R19" s="38">
        <v>18</v>
      </c>
      <c r="S19" s="38">
        <f t="shared" si="3"/>
        <v>5</v>
      </c>
      <c r="T19" s="38">
        <f>IF(R19="","",INDEX($L$2:$L$35,_xlfn.AGGREGATE(15,6,(ROW($K$2:$K$35)-ROW($K$2)+1)/($K$2:$K$35=S19),COUNTIF($S$2:S19,S19))))</f>
        <v>28</v>
      </c>
      <c r="U19" s="34" t="str">
        <f>VLOOKUP(T19,DESCRIPTIONS!$A$2:$B$35,2,FALSE)</f>
        <v xml:space="preserve">Interdigital Relationships and Cyber Security </v>
      </c>
      <c r="V19" s="34" t="str">
        <f>VLOOKUP(T19,DESCRIPTIONS!$A$2:$C$35,3,FALSE)</f>
        <v>Digital Acumen</v>
      </c>
      <c r="W19" s="36" t="str">
        <f>VLOOKUP(T19,DESCRIPTIONS!$A$2:$D$35,4,FALSE)</f>
        <v>Shows skill in using social media to improve communication, social interactions and organisational performance.  Includes the awareness, knowledge and diligence to protect information and computer systems from risk, theft or damage.</v>
      </c>
      <c r="Y19" s="34">
        <v>18</v>
      </c>
      <c r="Z19" s="38">
        <f t="shared" si="8"/>
        <v>5</v>
      </c>
      <c r="AA19" s="38">
        <f t="shared" si="9"/>
        <v>5</v>
      </c>
      <c r="AB19" s="38">
        <f>IF(Y19="","",INDEX($L$2:$L$35,_xlfn.AGGREGATE(15,6,(ROW($O$2:$O$35)-ROW($O$2)+1)/($O$2:$O$35=AA19),COUNTIF($AA$2:AA19,AA19))))</f>
        <v>31</v>
      </c>
      <c r="AC19" s="38" t="str">
        <f>VLOOKUP(AB19,DESCRIPTIONS!$A$2:$B$35,2,FALSE)</f>
        <v>Manages Uncertainty</v>
      </c>
      <c r="AD19" s="38">
        <f t="shared" si="10"/>
        <v>31</v>
      </c>
      <c r="AE19" s="38">
        <f t="shared" si="11"/>
        <v>5</v>
      </c>
      <c r="AF19" s="34" t="e">
        <f t="shared" si="12"/>
        <v>#N/A</v>
      </c>
      <c r="AG19" s="34" t="str">
        <f>VLOOKUP(AD19,'STEP 2 - Questionnaire'!$A$13:$I$80,2,FALSE)</f>
        <v>Find it difficult to work without structure and certainty</v>
      </c>
      <c r="AH19" s="38">
        <f t="shared" si="13"/>
        <v>65</v>
      </c>
      <c r="AI19" s="38">
        <f t="shared" si="14"/>
        <v>0</v>
      </c>
      <c r="AJ19" s="34" t="e">
        <f t="shared" si="15"/>
        <v>#N/A</v>
      </c>
      <c r="AK19" s="34" t="str">
        <f>VLOOKUP(AH19,'STEP 2 - Questionnaire'!$A$13:$I$80,2,FALSE)</f>
        <v>Make sound and speedy decisions with limited information</v>
      </c>
    </row>
    <row r="20" spans="1:37" ht="15" customHeight="1" x14ac:dyDescent="0.3">
      <c r="A20" s="2">
        <v>19</v>
      </c>
      <c r="B20" s="3">
        <f>SUM('STEP 2 - Questionnaire'!J31)</f>
        <v>0</v>
      </c>
      <c r="C20" s="3" t="s">
        <v>2</v>
      </c>
      <c r="D20" s="23">
        <f t="shared" si="4"/>
        <v>0</v>
      </c>
      <c r="E20" s="2">
        <v>19</v>
      </c>
      <c r="F20" s="13">
        <v>19</v>
      </c>
      <c r="G20" s="3">
        <f t="shared" si="5"/>
        <v>0</v>
      </c>
      <c r="H20" s="13">
        <v>53</v>
      </c>
      <c r="I20" s="3">
        <f t="shared" si="6"/>
        <v>0</v>
      </c>
      <c r="J20" s="3">
        <v>19</v>
      </c>
      <c r="K20" s="26">
        <f t="shared" si="0"/>
        <v>0</v>
      </c>
      <c r="L20" s="3">
        <v>19</v>
      </c>
      <c r="M20" s="2">
        <f t="shared" si="1"/>
        <v>0</v>
      </c>
      <c r="N20" s="6">
        <f t="shared" si="2"/>
        <v>0</v>
      </c>
      <c r="O20" s="28">
        <f t="shared" si="7"/>
        <v>0</v>
      </c>
      <c r="P20" t="str">
        <f>VLOOKUP(L20,DESCRIPTIONS!$A20:$B50,2,FALSE)</f>
        <v>Entrepreneurial</v>
      </c>
      <c r="R20" s="38">
        <v>19</v>
      </c>
      <c r="S20" s="38">
        <f t="shared" si="3"/>
        <v>5</v>
      </c>
      <c r="T20" s="38">
        <f>IF(R20="","",INDEX($L$2:$L$35,_xlfn.AGGREGATE(15,6,(ROW($K$2:$K$35)-ROW($K$2)+1)/($K$2:$K$35=S20),COUNTIF($S$2:S20,S20))))</f>
        <v>30</v>
      </c>
      <c r="U20" s="34" t="str">
        <f>VLOOKUP(T20,DESCRIPTIONS!$A$2:$B$35,2,FALSE)</f>
        <v xml:space="preserve">Change Management </v>
      </c>
      <c r="V20" s="34" t="str">
        <f>VLOOKUP(T20,DESCRIPTIONS!$A$2:$C$35,3,FALSE)</f>
        <v>Leadership Acumen</v>
      </c>
      <c r="W20" s="36" t="str">
        <f>VLOOKUP(T20,DESCRIPTIONS!$A$2:$D$35,4,FALSE)</f>
        <v>Coping with, managing and flourishing in a changing environment.</v>
      </c>
      <c r="Y20" s="34">
        <v>19</v>
      </c>
      <c r="Z20" s="38">
        <f t="shared" si="8"/>
        <v>5</v>
      </c>
      <c r="AA20" s="38">
        <f t="shared" si="9"/>
        <v>5</v>
      </c>
      <c r="AB20" s="38">
        <f>IF(Y20="","",INDEX($L$2:$L$35,_xlfn.AGGREGATE(15,6,(ROW($O$2:$O$35)-ROW($O$2)+1)/($O$2:$O$35=AA20),COUNTIF($AA$2:AA20,AA20))))</f>
        <v>32</v>
      </c>
      <c r="AC20" s="38" t="str">
        <f>VLOOKUP(AB20,DESCRIPTIONS!$A$2:$B$35,2,FALSE)</f>
        <v>Plans and Organises Work</v>
      </c>
      <c r="AD20" s="38">
        <f t="shared" si="10"/>
        <v>32</v>
      </c>
      <c r="AE20" s="38">
        <f t="shared" si="11"/>
        <v>5</v>
      </c>
      <c r="AF20" s="34" t="e">
        <f t="shared" si="12"/>
        <v>#N/A</v>
      </c>
      <c r="AG20" s="34" t="str">
        <f>VLOOKUP(AD20,'STEP 2 - Questionnaire'!$A$13:$I$80,2,FALSE)</f>
        <v>Battle to stick to schedules and deadlines</v>
      </c>
      <c r="AH20" s="38">
        <f t="shared" si="13"/>
        <v>66</v>
      </c>
      <c r="AI20" s="38">
        <f t="shared" si="14"/>
        <v>0</v>
      </c>
      <c r="AJ20" s="34" t="e">
        <f t="shared" si="15"/>
        <v>#N/A</v>
      </c>
      <c r="AK20" s="34" t="str">
        <f>VLOOKUP(AH20,'STEP 2 - Questionnaire'!$A$13:$I$80,2,FALSE)</f>
        <v>Show energy in following-through on important goals</v>
      </c>
    </row>
    <row r="21" spans="1:37" ht="15" customHeight="1" x14ac:dyDescent="0.3">
      <c r="A21" s="2">
        <v>20</v>
      </c>
      <c r="B21" s="3">
        <f>SUM('STEP 2 - Questionnaire'!J32)</f>
        <v>0</v>
      </c>
      <c r="C21" s="3" t="s">
        <v>3</v>
      </c>
      <c r="D21" s="23">
        <f t="shared" si="4"/>
        <v>5</v>
      </c>
      <c r="E21" s="2">
        <v>20</v>
      </c>
      <c r="F21" s="13">
        <v>20</v>
      </c>
      <c r="G21" s="3">
        <f t="shared" si="5"/>
        <v>5</v>
      </c>
      <c r="H21" s="13">
        <v>54</v>
      </c>
      <c r="I21" s="3">
        <f t="shared" si="6"/>
        <v>0</v>
      </c>
      <c r="J21" s="3">
        <v>20</v>
      </c>
      <c r="K21" s="26">
        <f t="shared" si="0"/>
        <v>5</v>
      </c>
      <c r="L21" s="3">
        <v>20</v>
      </c>
      <c r="M21" s="2">
        <f t="shared" si="1"/>
        <v>5</v>
      </c>
      <c r="N21" s="6">
        <f t="shared" si="2"/>
        <v>0</v>
      </c>
      <c r="O21" s="28">
        <f t="shared" si="7"/>
        <v>5</v>
      </c>
      <c r="P21" t="str">
        <f>VLOOKUP(L21,DESCRIPTIONS!$A21:$B52,2,FALSE)</f>
        <v>Communication</v>
      </c>
      <c r="R21" s="38">
        <v>20</v>
      </c>
      <c r="S21" s="38">
        <f t="shared" si="3"/>
        <v>5</v>
      </c>
      <c r="T21" s="38">
        <f>IF(R21="","",INDEX($L$2:$L$35,_xlfn.AGGREGATE(15,6,(ROW($K$2:$K$35)-ROW($K$2)+1)/($K$2:$K$35=S21),COUNTIF($S$2:S21,S21))))</f>
        <v>31</v>
      </c>
      <c r="U21" s="34" t="str">
        <f>VLOOKUP(T21,DESCRIPTIONS!$A$2:$B$35,2,FALSE)</f>
        <v>Manages Uncertainty</v>
      </c>
      <c r="V21" s="34" t="str">
        <f>VLOOKUP(T21,DESCRIPTIONS!$A$2:$C$35,3,FALSE)</f>
        <v>Leadership Acumen</v>
      </c>
      <c r="W21" s="36" t="str">
        <f>VLOOKUP(T21,DESCRIPTIONS!$A$2:$D$35,4,FALSE)</f>
        <v>The ability to co-ordinate decision-making despite incomplete information, unknown factors or unpredicted events.</v>
      </c>
      <c r="Y21" s="34">
        <v>20</v>
      </c>
      <c r="Z21" s="38">
        <f t="shared" si="8"/>
        <v>0</v>
      </c>
      <c r="AA21" s="38" t="str">
        <f t="shared" si="9"/>
        <v/>
      </c>
      <c r="AB21" s="38" t="e">
        <f>IF(Y21="","",INDEX($L$2:$L$35,_xlfn.AGGREGATE(15,6,(ROW($O$2:$O$35)-ROW($O$2)+1)/($O$2:$O$35=AA21),COUNTIF($AA$2:AA21,AA21))))</f>
        <v>#NUM!</v>
      </c>
      <c r="AC21" s="38" t="e">
        <f>VLOOKUP(AB21,DESCRIPTIONS!$A$2:$B$35,2,FALSE)</f>
        <v>#NUM!</v>
      </c>
      <c r="AD21" s="38" t="e">
        <f t="shared" si="10"/>
        <v>#NUM!</v>
      </c>
      <c r="AE21" s="38" t="e">
        <f t="shared" si="11"/>
        <v>#NUM!</v>
      </c>
      <c r="AF21" s="34" t="e">
        <f t="shared" si="12"/>
        <v>#NUM!</v>
      </c>
      <c r="AG21" s="34" t="e">
        <f>VLOOKUP(AD21,'STEP 2 - Questionnaire'!$A$13:$I$80,2,FALSE)</f>
        <v>#NUM!</v>
      </c>
      <c r="AH21" s="38" t="e">
        <f t="shared" si="13"/>
        <v>#NUM!</v>
      </c>
      <c r="AI21" s="38" t="e">
        <f t="shared" si="14"/>
        <v>#NUM!</v>
      </c>
      <c r="AJ21" s="34" t="e">
        <f t="shared" si="15"/>
        <v>#NUM!</v>
      </c>
      <c r="AK21" s="34" t="e">
        <f>VLOOKUP(AH21,'STEP 2 - Questionnaire'!$A$13:$I$80,2,FALSE)</f>
        <v>#NUM!</v>
      </c>
    </row>
    <row r="22" spans="1:37" ht="15" customHeight="1" x14ac:dyDescent="0.3">
      <c r="A22" s="2">
        <v>21</v>
      </c>
      <c r="B22" s="3">
        <f>SUM('STEP 2 - Questionnaire'!J33)</f>
        <v>0</v>
      </c>
      <c r="C22" s="3" t="s">
        <v>2</v>
      </c>
      <c r="D22" s="23">
        <f t="shared" si="4"/>
        <v>0</v>
      </c>
      <c r="E22" s="2">
        <v>21</v>
      </c>
      <c r="F22" s="13">
        <v>21</v>
      </c>
      <c r="G22" s="3">
        <f t="shared" si="5"/>
        <v>0</v>
      </c>
      <c r="H22" s="13">
        <v>55</v>
      </c>
      <c r="I22" s="3">
        <f t="shared" si="6"/>
        <v>5</v>
      </c>
      <c r="J22" s="3">
        <v>21</v>
      </c>
      <c r="K22" s="26">
        <f t="shared" si="0"/>
        <v>5</v>
      </c>
      <c r="L22" s="3">
        <v>21</v>
      </c>
      <c r="M22" s="2">
        <f t="shared" si="1"/>
        <v>5</v>
      </c>
      <c r="N22" s="6">
        <f t="shared" si="2"/>
        <v>0</v>
      </c>
      <c r="O22" s="28">
        <f t="shared" si="7"/>
        <v>5</v>
      </c>
      <c r="P22" t="str">
        <f>VLOOKUP(L22,DESCRIPTIONS!$A22:$B53,2,FALSE)</f>
        <v>Self-Management: Emotional Regulation</v>
      </c>
      <c r="R22" s="38">
        <v>21</v>
      </c>
      <c r="S22" s="38">
        <f t="shared" si="3"/>
        <v>5</v>
      </c>
      <c r="T22" s="38">
        <f>IF(R22="","",INDEX($L$2:$L$35,_xlfn.AGGREGATE(15,6,(ROW($K$2:$K$35)-ROW($K$2)+1)/($K$2:$K$35=S22),COUNTIF($S$2:S22,S22))))</f>
        <v>32</v>
      </c>
      <c r="U22" s="34" t="str">
        <f>VLOOKUP(T22,DESCRIPTIONS!$A$2:$B$35,2,FALSE)</f>
        <v>Plans and Organises Work</v>
      </c>
      <c r="V22" s="34" t="str">
        <f>VLOOKUP(T22,DESCRIPTIONS!$A$2:$C$35,3,FALSE)</f>
        <v>Leadership Acumen</v>
      </c>
      <c r="W22" s="36" t="str">
        <f>VLOOKUP(T22,DESCRIPTIONS!$A$2:$D$35,4,FALSE)</f>
        <v>Managing and taking responsibility for one’s own actions and emotions (self-development) Organises, applies time management, files and plans work effectively according to strict deadlines (Planning and organising own work).</v>
      </c>
      <c r="Y22" s="34">
        <v>21</v>
      </c>
      <c r="Z22" s="38">
        <f t="shared" si="8"/>
        <v>0</v>
      </c>
      <c r="AA22" s="38" t="str">
        <f t="shared" si="9"/>
        <v/>
      </c>
      <c r="AB22" s="38" t="e">
        <f>IF(Y22="","",INDEX($L$2:$L$35,_xlfn.AGGREGATE(15,6,(ROW($O$2:$O$35)-ROW($O$2)+1)/($O$2:$O$35=AA22),COUNTIF($AA$2:AA22,AA22))))</f>
        <v>#NUM!</v>
      </c>
      <c r="AC22" s="38" t="e">
        <f>VLOOKUP(AB22,DESCRIPTIONS!$A$2:$B$35,2,FALSE)</f>
        <v>#NUM!</v>
      </c>
      <c r="AD22" s="38" t="e">
        <f t="shared" si="10"/>
        <v>#NUM!</v>
      </c>
      <c r="AE22" s="38" t="e">
        <f t="shared" si="11"/>
        <v>#NUM!</v>
      </c>
      <c r="AF22" s="34" t="e">
        <f t="shared" si="12"/>
        <v>#NUM!</v>
      </c>
      <c r="AG22" s="34" t="e">
        <f>VLOOKUP(AD22,'STEP 2 - Questionnaire'!$A$13:$I$80,2,FALSE)</f>
        <v>#NUM!</v>
      </c>
      <c r="AH22" s="38" t="e">
        <f t="shared" si="13"/>
        <v>#NUM!</v>
      </c>
      <c r="AI22" s="38" t="e">
        <f t="shared" si="14"/>
        <v>#NUM!</v>
      </c>
      <c r="AJ22" s="34" t="e">
        <f t="shared" si="15"/>
        <v>#NUM!</v>
      </c>
      <c r="AK22" s="34" t="e">
        <f>VLOOKUP(AH22,'STEP 2 - Questionnaire'!$A$13:$I$80,2,FALSE)</f>
        <v>#NUM!</v>
      </c>
    </row>
    <row r="23" spans="1:37" ht="15" customHeight="1" x14ac:dyDescent="0.3">
      <c r="A23" s="2">
        <v>22</v>
      </c>
      <c r="B23" s="3">
        <f>SUM('STEP 2 - Questionnaire'!J34)</f>
        <v>0</v>
      </c>
      <c r="C23" s="3" t="s">
        <v>2</v>
      </c>
      <c r="D23" s="23">
        <f t="shared" si="4"/>
        <v>0</v>
      </c>
      <c r="E23" s="2">
        <v>22</v>
      </c>
      <c r="F23" s="13">
        <v>22</v>
      </c>
      <c r="G23" s="3">
        <f t="shared" si="5"/>
        <v>0</v>
      </c>
      <c r="H23" s="13">
        <v>56</v>
      </c>
      <c r="I23" s="3">
        <f t="shared" si="6"/>
        <v>5</v>
      </c>
      <c r="J23" s="3">
        <v>22</v>
      </c>
      <c r="K23" s="26">
        <f t="shared" si="0"/>
        <v>5</v>
      </c>
      <c r="L23" s="3">
        <v>22</v>
      </c>
      <c r="M23" s="2">
        <f t="shared" si="1"/>
        <v>5</v>
      </c>
      <c r="N23" s="6">
        <f t="shared" si="2"/>
        <v>0</v>
      </c>
      <c r="O23" s="28">
        <f t="shared" si="7"/>
        <v>5</v>
      </c>
      <c r="P23" t="str">
        <f>VLOOKUP(L23,DESCRIPTIONS!$A23:$B54,2,FALSE)</f>
        <v>Self-Management: Emotional Resilience</v>
      </c>
      <c r="R23" s="38">
        <v>22</v>
      </c>
      <c r="S23" s="38">
        <f t="shared" si="3"/>
        <v>0</v>
      </c>
      <c r="T23" s="38">
        <f>IF(R23="","",INDEX($L$2:$L$35,_xlfn.AGGREGATE(15,6,(ROW($K$2:$K$35)-ROW($K$2)+1)/($K$2:$K$35=S23),COUNTIF($S$2:S23,S23))))</f>
        <v>2</v>
      </c>
      <c r="U23" s="34" t="str">
        <f>VLOOKUP(T23,DESCRIPTIONS!$A$2:$B$35,2,FALSE)</f>
        <v>Professional Ethics</v>
      </c>
      <c r="V23" s="34" t="str">
        <f>VLOOKUP(T23,DESCRIPTIONS!$A$2:$C$35,3,FALSE)</f>
        <v>Professional Values and Attitudes</v>
      </c>
      <c r="W23" s="36" t="str">
        <f>VLOOKUP(T23,DESCRIPTIONS!$A$2:$D$35,4,FALSE)</f>
        <v>The fundamental ethical principles that govern a professional CA’s decision-making, conduct, and the relationship between the professional, its stakeholders and society.</v>
      </c>
      <c r="Y23" s="34">
        <v>22</v>
      </c>
      <c r="Z23" s="38">
        <f t="shared" si="8"/>
        <v>0</v>
      </c>
      <c r="AA23" s="38" t="str">
        <f t="shared" si="9"/>
        <v/>
      </c>
      <c r="AB23" s="38" t="e">
        <f>IF(Y23="","",INDEX($L$2:$L$35,_xlfn.AGGREGATE(15,6,(ROW($O$2:$O$35)-ROW($O$2)+1)/($O$2:$O$35=AA23),COUNTIF($AA$2:AA23,AA23))))</f>
        <v>#NUM!</v>
      </c>
      <c r="AC23" s="38" t="e">
        <f>VLOOKUP(AB23,DESCRIPTIONS!$A$2:$B$35,2,FALSE)</f>
        <v>#NUM!</v>
      </c>
      <c r="AD23" s="38" t="e">
        <f t="shared" si="10"/>
        <v>#NUM!</v>
      </c>
      <c r="AE23" s="38" t="e">
        <f t="shared" si="11"/>
        <v>#NUM!</v>
      </c>
      <c r="AF23" s="34" t="e">
        <f t="shared" si="12"/>
        <v>#NUM!</v>
      </c>
      <c r="AG23" s="34" t="e">
        <f>VLOOKUP(AD23,'STEP 2 - Questionnaire'!$A$13:$I$80,2,FALSE)</f>
        <v>#NUM!</v>
      </c>
      <c r="AH23" s="38" t="e">
        <f t="shared" si="13"/>
        <v>#NUM!</v>
      </c>
      <c r="AI23" s="38" t="e">
        <f t="shared" si="14"/>
        <v>#NUM!</v>
      </c>
      <c r="AJ23" s="34" t="e">
        <f t="shared" si="15"/>
        <v>#NUM!</v>
      </c>
      <c r="AK23" s="34" t="e">
        <f>VLOOKUP(AH23,'STEP 2 - Questionnaire'!$A$13:$I$80,2,FALSE)</f>
        <v>#NUM!</v>
      </c>
    </row>
    <row r="24" spans="1:37" ht="15" customHeight="1" x14ac:dyDescent="0.3">
      <c r="A24" s="2">
        <v>23</v>
      </c>
      <c r="B24" s="3">
        <f>SUM('STEP 2 - Questionnaire'!J35)</f>
        <v>0</v>
      </c>
      <c r="C24" s="3" t="s">
        <v>2</v>
      </c>
      <c r="D24" s="23">
        <f t="shared" si="4"/>
        <v>0</v>
      </c>
      <c r="E24" s="2">
        <v>23</v>
      </c>
      <c r="F24" s="13">
        <v>23</v>
      </c>
      <c r="G24" s="3">
        <f t="shared" si="5"/>
        <v>0</v>
      </c>
      <c r="H24" s="13">
        <v>57</v>
      </c>
      <c r="I24" s="3">
        <f t="shared" si="6"/>
        <v>5</v>
      </c>
      <c r="J24" s="3">
        <v>23</v>
      </c>
      <c r="K24" s="26">
        <f t="shared" si="0"/>
        <v>5</v>
      </c>
      <c r="L24" s="3">
        <v>23</v>
      </c>
      <c r="M24" s="2">
        <f t="shared" si="1"/>
        <v>5</v>
      </c>
      <c r="N24" s="6">
        <f t="shared" si="2"/>
        <v>0</v>
      </c>
      <c r="O24" s="28">
        <f t="shared" si="7"/>
        <v>5</v>
      </c>
      <c r="P24" t="str">
        <f>VLOOKUP(L24,DESCRIPTIONS!$A24:$B55,2,FALSE)</f>
        <v>Self-Management: Emotional Display</v>
      </c>
      <c r="R24" s="38">
        <v>23</v>
      </c>
      <c r="S24" s="38">
        <f t="shared" si="3"/>
        <v>0</v>
      </c>
      <c r="T24" s="38">
        <f>IF(R24="","",INDEX($L$2:$L$35,_xlfn.AGGREGATE(15,6,(ROW($K$2:$K$35)-ROW($K$2)+1)/($K$2:$K$35=S24),COUNTIF($S$2:S24,S24))))</f>
        <v>5</v>
      </c>
      <c r="U24" s="34" t="str">
        <f>VLOOKUP(T24,DESCRIPTIONS!$A$2:$B$35,2,FALSE)</f>
        <v>Personal Citizenship</v>
      </c>
      <c r="V24" s="34" t="str">
        <f>VLOOKUP(T24,DESCRIPTIONS!$A$2:$C$35,3,FALSE)</f>
        <v>Professional Values and Attitudes</v>
      </c>
      <c r="W24" s="36" t="str">
        <f>VLOOKUP(T24,DESCRIPTIONS!$A$2:$D$35,4,FALSE)</f>
        <v>Embraces diversity and finds ways to positively impact their community where they can.</v>
      </c>
      <c r="Y24" s="34">
        <v>23</v>
      </c>
      <c r="Z24" s="38">
        <f t="shared" si="8"/>
        <v>0</v>
      </c>
      <c r="AA24" s="38" t="str">
        <f t="shared" si="9"/>
        <v/>
      </c>
      <c r="AB24" s="38" t="e">
        <f>IF(Y24="","",INDEX($L$2:$L$35,_xlfn.AGGREGATE(15,6,(ROW($O$2:$O$35)-ROW($O$2)+1)/($O$2:$O$35=AA24),COUNTIF($AA$2:AA24,AA24))))</f>
        <v>#NUM!</v>
      </c>
      <c r="AC24" s="38" t="e">
        <f>VLOOKUP(AB24,DESCRIPTIONS!$A$2:$B$35,2,FALSE)</f>
        <v>#NUM!</v>
      </c>
      <c r="AD24" s="38" t="e">
        <f t="shared" si="10"/>
        <v>#NUM!</v>
      </c>
      <c r="AE24" s="38" t="e">
        <f t="shared" si="11"/>
        <v>#NUM!</v>
      </c>
      <c r="AF24" s="34" t="e">
        <f t="shared" si="12"/>
        <v>#NUM!</v>
      </c>
      <c r="AG24" s="34" t="e">
        <f>VLOOKUP(AD24,'STEP 2 - Questionnaire'!$A$13:$I$80,2,FALSE)</f>
        <v>#NUM!</v>
      </c>
      <c r="AH24" s="38" t="e">
        <f t="shared" si="13"/>
        <v>#NUM!</v>
      </c>
      <c r="AI24" s="38" t="e">
        <f t="shared" si="14"/>
        <v>#NUM!</v>
      </c>
      <c r="AJ24" s="34" t="e">
        <f t="shared" si="15"/>
        <v>#NUM!</v>
      </c>
      <c r="AK24" s="34" t="e">
        <f>VLOOKUP(AH24,'STEP 2 - Questionnaire'!$A$13:$I$80,2,FALSE)</f>
        <v>#NUM!</v>
      </c>
    </row>
    <row r="25" spans="1:37" ht="15" customHeight="1" x14ac:dyDescent="0.3">
      <c r="A25" s="2">
        <v>24</v>
      </c>
      <c r="B25" s="3">
        <f>SUM('STEP 2 - Questionnaire'!J36)</f>
        <v>0</v>
      </c>
      <c r="C25" s="3" t="s">
        <v>2</v>
      </c>
      <c r="D25" s="23">
        <f t="shared" si="4"/>
        <v>0</v>
      </c>
      <c r="E25" s="2">
        <v>24</v>
      </c>
      <c r="F25" s="13">
        <v>24</v>
      </c>
      <c r="G25" s="3">
        <f t="shared" si="5"/>
        <v>0</v>
      </c>
      <c r="H25" s="13">
        <v>58</v>
      </c>
      <c r="I25" s="3">
        <f t="shared" si="6"/>
        <v>5</v>
      </c>
      <c r="J25" s="3">
        <v>24</v>
      </c>
      <c r="K25" s="26">
        <f t="shared" si="0"/>
        <v>5</v>
      </c>
      <c r="L25" s="3">
        <v>24</v>
      </c>
      <c r="M25" s="2">
        <f t="shared" si="1"/>
        <v>5</v>
      </c>
      <c r="N25" s="6">
        <f t="shared" si="2"/>
        <v>0</v>
      </c>
      <c r="O25" s="28">
        <f t="shared" si="7"/>
        <v>5</v>
      </c>
      <c r="P25" t="str">
        <f>VLOOKUP(L25,DESCRIPTIONS!$A25:$B56,2,FALSE)</f>
        <v>Relationship Building</v>
      </c>
      <c r="R25" s="38">
        <v>24</v>
      </c>
      <c r="S25" s="38">
        <f t="shared" si="3"/>
        <v>0</v>
      </c>
      <c r="T25" s="38">
        <f>IF(R25="","",INDEX($L$2:$L$35,_xlfn.AGGREGATE(15,6,(ROW($K$2:$K$35)-ROW($K$2)+1)/($K$2:$K$35=S25),COUNTIF($S$2:S25,S25))))</f>
        <v>7</v>
      </c>
      <c r="U25" s="34" t="str">
        <f>VLOOKUP(T25,DESCRIPTIONS!$A$2:$B$35,2,FALSE)</f>
        <v>Professional Citizenship</v>
      </c>
      <c r="V25" s="34" t="str">
        <f>VLOOKUP(T25,DESCRIPTIONS!$A$2:$C$35,3,FALSE)</f>
        <v>Professional Values and Attitudes</v>
      </c>
      <c r="W25" s="36" t="str">
        <f>VLOOKUP(T25,DESCRIPTIONS!$A$2:$D$35,4,FALSE)</f>
        <v>The personal approach of being responsive and tolerant towards cultural diversity and individual differences and seeking to have a positive impact on one’s local community and environment.</v>
      </c>
      <c r="Y25" s="34">
        <v>24</v>
      </c>
      <c r="Z25" s="38">
        <f t="shared" si="8"/>
        <v>0</v>
      </c>
      <c r="AA25" s="38" t="str">
        <f t="shared" si="9"/>
        <v/>
      </c>
      <c r="AB25" s="38" t="e">
        <f>IF(Y25="","",INDEX($L$2:$L$35,_xlfn.AGGREGATE(15,6,(ROW($O$2:$O$35)-ROW($O$2)+1)/($O$2:$O$35=AA25),COUNTIF($AA$2:AA25,AA25))))</f>
        <v>#NUM!</v>
      </c>
      <c r="AC25" s="38" t="e">
        <f>VLOOKUP(AB25,DESCRIPTIONS!$A$2:$B$35,2,FALSE)</f>
        <v>#NUM!</v>
      </c>
      <c r="AD25" s="38" t="e">
        <f t="shared" si="10"/>
        <v>#NUM!</v>
      </c>
      <c r="AE25" s="38" t="e">
        <f t="shared" si="11"/>
        <v>#NUM!</v>
      </c>
      <c r="AF25" s="34" t="e">
        <f t="shared" si="12"/>
        <v>#NUM!</v>
      </c>
      <c r="AG25" s="34" t="e">
        <f>VLOOKUP(AD25,'STEP 2 - Questionnaire'!$A$13:$I$80,2,FALSE)</f>
        <v>#NUM!</v>
      </c>
      <c r="AH25" s="38" t="e">
        <f t="shared" si="13"/>
        <v>#NUM!</v>
      </c>
      <c r="AI25" s="38" t="e">
        <f t="shared" si="14"/>
        <v>#NUM!</v>
      </c>
      <c r="AJ25" s="34" t="e">
        <f t="shared" si="15"/>
        <v>#NUM!</v>
      </c>
      <c r="AK25" s="34" t="e">
        <f>VLOOKUP(AH25,'STEP 2 - Questionnaire'!$A$13:$I$80,2,FALSE)</f>
        <v>#NUM!</v>
      </c>
    </row>
    <row r="26" spans="1:37" ht="15" customHeight="1" x14ac:dyDescent="0.3">
      <c r="A26" s="2">
        <v>25</v>
      </c>
      <c r="B26" s="3">
        <f>SUM('STEP 2 - Questionnaire'!J37)</f>
        <v>0</v>
      </c>
      <c r="C26" s="3" t="s">
        <v>3</v>
      </c>
      <c r="D26" s="23">
        <f t="shared" si="4"/>
        <v>5</v>
      </c>
      <c r="E26" s="2">
        <v>25</v>
      </c>
      <c r="F26" s="13">
        <v>25</v>
      </c>
      <c r="G26" s="3">
        <f t="shared" si="5"/>
        <v>5</v>
      </c>
      <c r="H26" s="13">
        <v>59</v>
      </c>
      <c r="I26" s="3">
        <f t="shared" si="6"/>
        <v>0</v>
      </c>
      <c r="J26" s="3">
        <v>25</v>
      </c>
      <c r="K26" s="26">
        <f t="shared" si="0"/>
        <v>5</v>
      </c>
      <c r="L26" s="3">
        <v>25</v>
      </c>
      <c r="M26" s="2">
        <f t="shared" si="1"/>
        <v>5</v>
      </c>
      <c r="N26" s="6">
        <f t="shared" si="2"/>
        <v>0</v>
      </c>
      <c r="O26" s="28">
        <f t="shared" si="7"/>
        <v>5</v>
      </c>
      <c r="P26" t="str">
        <f>VLOOKUP(L26,DESCRIPTIONS!$A26:$B57,2,FALSE)</f>
        <v>Teamwork</v>
      </c>
      <c r="R26" s="38">
        <v>25</v>
      </c>
      <c r="S26" s="38">
        <f t="shared" si="3"/>
        <v>0</v>
      </c>
      <c r="T26" s="38">
        <f>IF(R26="","",INDEX($L$2:$L$35,_xlfn.AGGREGATE(15,6,(ROW($K$2:$K$35)-ROW($K$2)+1)/($K$2:$K$35=S26),COUNTIF($S$2:S26,S26))))</f>
        <v>10</v>
      </c>
      <c r="U26" s="34" t="str">
        <f>VLOOKUP(T26,DESCRIPTIONS!$A$2:$B$35,2,FALSE)</f>
        <v>Business External Environment</v>
      </c>
      <c r="V26" s="34" t="str">
        <f>VLOOKUP(T26,DESCRIPTIONS!$A$2:$C$35,3,FALSE)</f>
        <v>Business Acumen</v>
      </c>
      <c r="W26" s="36" t="str">
        <f>VLOOKUP(T26,DESCRIPTIONS!$A$2:$D$35,4,FALSE)</f>
        <v>Identifies and understands the significance and impact of external factors (e.g. political, social, regulatory) on the function/ organisation’s ability to achieve its goals.</v>
      </c>
      <c r="Y26" s="34">
        <v>25</v>
      </c>
      <c r="Z26" s="38">
        <f t="shared" si="8"/>
        <v>0</v>
      </c>
      <c r="AA26" s="38" t="str">
        <f t="shared" si="9"/>
        <v/>
      </c>
      <c r="AB26" s="38" t="e">
        <f>IF(Y26="","",INDEX($L$2:$L$35,_xlfn.AGGREGATE(15,6,(ROW($O$2:$O$35)-ROW($O$2)+1)/($O$2:$O$35=AA26),COUNTIF($AA$2:AA26,AA26))))</f>
        <v>#NUM!</v>
      </c>
      <c r="AC26" s="38" t="e">
        <f>VLOOKUP(AB26,DESCRIPTIONS!$A$2:$B$35,2,FALSE)</f>
        <v>#NUM!</v>
      </c>
      <c r="AD26" s="38" t="e">
        <f t="shared" si="10"/>
        <v>#NUM!</v>
      </c>
      <c r="AE26" s="38" t="e">
        <f t="shared" si="11"/>
        <v>#NUM!</v>
      </c>
      <c r="AF26" s="34" t="e">
        <f t="shared" si="12"/>
        <v>#NUM!</v>
      </c>
      <c r="AG26" s="34" t="e">
        <f>VLOOKUP(AD26,'STEP 2 - Questionnaire'!$A$13:$I$80,2,FALSE)</f>
        <v>#NUM!</v>
      </c>
      <c r="AH26" s="38" t="e">
        <f t="shared" si="13"/>
        <v>#NUM!</v>
      </c>
      <c r="AI26" s="38" t="e">
        <f t="shared" si="14"/>
        <v>#NUM!</v>
      </c>
      <c r="AJ26" s="34" t="e">
        <f t="shared" si="15"/>
        <v>#NUM!</v>
      </c>
      <c r="AK26" s="34" t="e">
        <f>VLOOKUP(AH26,'STEP 2 - Questionnaire'!$A$13:$I$80,2,FALSE)</f>
        <v>#NUM!</v>
      </c>
    </row>
    <row r="27" spans="1:37" ht="15" customHeight="1" x14ac:dyDescent="0.3">
      <c r="A27" s="2">
        <v>26</v>
      </c>
      <c r="B27" s="3">
        <f>SUM('STEP 2 - Questionnaire'!J38)</f>
        <v>0</v>
      </c>
      <c r="C27" s="3" t="s">
        <v>2</v>
      </c>
      <c r="D27" s="23">
        <f t="shared" si="4"/>
        <v>0</v>
      </c>
      <c r="E27" s="2">
        <v>26</v>
      </c>
      <c r="F27" s="13">
        <v>26</v>
      </c>
      <c r="G27" s="3">
        <f t="shared" si="5"/>
        <v>0</v>
      </c>
      <c r="H27" s="13">
        <v>60</v>
      </c>
      <c r="I27" s="3">
        <f t="shared" si="6"/>
        <v>5</v>
      </c>
      <c r="J27" s="3">
        <v>26</v>
      </c>
      <c r="K27" s="26">
        <f t="shared" si="0"/>
        <v>5</v>
      </c>
      <c r="L27" s="3">
        <v>26</v>
      </c>
      <c r="M27" s="2">
        <f t="shared" si="1"/>
        <v>5</v>
      </c>
      <c r="N27" s="6">
        <f t="shared" si="2"/>
        <v>0</v>
      </c>
      <c r="O27" s="28">
        <f t="shared" si="7"/>
        <v>5</v>
      </c>
      <c r="P27" t="str">
        <f>VLOOKUP(L27,DESCRIPTIONS!$A27:$B58,2,FALSE)</f>
        <v>Emotional Intelligence</v>
      </c>
      <c r="R27" s="38">
        <v>26</v>
      </c>
      <c r="S27" s="38">
        <f t="shared" si="3"/>
        <v>0</v>
      </c>
      <c r="T27" s="38">
        <f>IF(R27="","",INDEX($L$2:$L$35,_xlfn.AGGREGATE(15,6,(ROW($K$2:$K$35)-ROW($K$2)+1)/($K$2:$K$35=S27),COUNTIF($S$2:S27,S27))))</f>
        <v>11</v>
      </c>
      <c r="U27" s="34" t="str">
        <f>VLOOKUP(T27,DESCRIPTIONS!$A$2:$B$35,2,FALSE)</f>
        <v>Commercial and Entrepreneurial Thinking</v>
      </c>
      <c r="V27" s="34" t="str">
        <f>VLOOKUP(T27,DESCRIPTIONS!$A$2:$C$35,3,FALSE)</f>
        <v>Business Acumen</v>
      </c>
      <c r="W27" s="36" t="str">
        <f>VLOOKUP(T27,DESCRIPTIONS!$A$2:$D$35,4,FALSE)</f>
        <v>Acts to ensure profitable, sustainable growth, improvement and/or competitive advantage for the organisation within acceptable risk and reward parameters. The ability to recognise opportunities in the marketplace and understand how and when to capitalise on them.</v>
      </c>
      <c r="Y27" s="34">
        <v>26</v>
      </c>
      <c r="Z27" s="38">
        <f t="shared" si="8"/>
        <v>0</v>
      </c>
      <c r="AA27" s="38" t="str">
        <f t="shared" si="9"/>
        <v/>
      </c>
      <c r="AB27" s="38" t="e">
        <f>IF(Y27="","",INDEX($L$2:$L$35,_xlfn.AGGREGATE(15,6,(ROW($O$2:$O$35)-ROW($O$2)+1)/($O$2:$O$35=AA27),COUNTIF($AA$2:AA27,AA27))))</f>
        <v>#NUM!</v>
      </c>
      <c r="AC27" s="38" t="e">
        <f>VLOOKUP(AB27,DESCRIPTIONS!$A$2:$B$35,2,FALSE)</f>
        <v>#NUM!</v>
      </c>
      <c r="AD27" s="38" t="e">
        <f t="shared" si="10"/>
        <v>#NUM!</v>
      </c>
      <c r="AE27" s="38" t="e">
        <f t="shared" si="11"/>
        <v>#NUM!</v>
      </c>
      <c r="AF27" s="34" t="e">
        <f t="shared" si="12"/>
        <v>#NUM!</v>
      </c>
      <c r="AG27" s="34" t="e">
        <f>VLOOKUP(AD27,'STEP 2 - Questionnaire'!$A$13:$I$80,2,FALSE)</f>
        <v>#NUM!</v>
      </c>
      <c r="AH27" s="38" t="e">
        <f t="shared" si="13"/>
        <v>#NUM!</v>
      </c>
      <c r="AI27" s="38" t="e">
        <f t="shared" si="14"/>
        <v>#NUM!</v>
      </c>
      <c r="AJ27" s="34" t="e">
        <f t="shared" si="15"/>
        <v>#NUM!</v>
      </c>
      <c r="AK27" s="34" t="e">
        <f>VLOOKUP(AH27,'STEP 2 - Questionnaire'!$A$13:$I$80,2,FALSE)</f>
        <v>#NUM!</v>
      </c>
    </row>
    <row r="28" spans="1:37" ht="15" customHeight="1" x14ac:dyDescent="0.3">
      <c r="A28" s="2">
        <v>27</v>
      </c>
      <c r="B28" s="3">
        <f>SUM('STEP 2 - Questionnaire'!J39)</f>
        <v>0</v>
      </c>
      <c r="C28" s="3" t="s">
        <v>2</v>
      </c>
      <c r="D28" s="23">
        <f t="shared" si="4"/>
        <v>0</v>
      </c>
      <c r="E28" s="2">
        <v>27</v>
      </c>
      <c r="F28" s="13">
        <v>27</v>
      </c>
      <c r="G28" s="3">
        <f t="shared" si="5"/>
        <v>0</v>
      </c>
      <c r="H28" s="13">
        <v>61</v>
      </c>
      <c r="I28" s="3">
        <f t="shared" si="6"/>
        <v>0</v>
      </c>
      <c r="J28" s="3">
        <v>27</v>
      </c>
      <c r="K28" s="26">
        <f t="shared" si="0"/>
        <v>0</v>
      </c>
      <c r="L28" s="3">
        <v>27</v>
      </c>
      <c r="M28" s="2">
        <f t="shared" si="1"/>
        <v>0</v>
      </c>
      <c r="N28" s="6">
        <f t="shared" si="2"/>
        <v>0</v>
      </c>
      <c r="O28" s="28">
        <f t="shared" si="7"/>
        <v>0</v>
      </c>
      <c r="P28" t="str">
        <f>VLOOKUP(L28,DESCRIPTIONS!$A28:$B60,2,FALSE)</f>
        <v>Digital Agility (New Developments)</v>
      </c>
      <c r="R28" s="38">
        <v>27</v>
      </c>
      <c r="S28" s="38">
        <f t="shared" si="3"/>
        <v>0</v>
      </c>
      <c r="T28" s="38">
        <f>IF(R28="","",INDEX($L$2:$L$35,_xlfn.AGGREGATE(15,6,(ROW($K$2:$K$35)-ROW($K$2)+1)/($K$2:$K$35=S28),COUNTIF($S$2:S28,S28))))</f>
        <v>14</v>
      </c>
      <c r="U28" s="34" t="str">
        <f>VLOOKUP(T28,DESCRIPTIONS!$A$2:$B$35,2,FALSE)</f>
        <v>Integrated Thinking</v>
      </c>
      <c r="V28" s="34" t="str">
        <f>VLOOKUP(T28,DESCRIPTIONS!$A$2:$C$35,3,FALSE)</f>
        <v>Decision-Making Acumen</v>
      </c>
      <c r="W28" s="36" t="str">
        <f>VLOOKUP(T28,DESCRIPTIONS!$A$2:$D$35,4,FALSE)</f>
        <v>The ability to define all aspects of a problem, analyse relationships between the different aspects, balance tensions between opposing variables and outline how decisions are reached.</v>
      </c>
      <c r="Y28" s="34">
        <v>27</v>
      </c>
      <c r="Z28" s="38">
        <f t="shared" si="8"/>
        <v>0</v>
      </c>
      <c r="AA28" s="38" t="str">
        <f t="shared" si="9"/>
        <v/>
      </c>
      <c r="AB28" s="38" t="e">
        <f>IF(Y28="","",INDEX($L$2:$L$35,_xlfn.AGGREGATE(15,6,(ROW($O$2:$O$35)-ROW($O$2)+1)/($O$2:$O$35=AA28),COUNTIF($AA$2:AA28,AA28))))</f>
        <v>#NUM!</v>
      </c>
      <c r="AC28" s="38" t="e">
        <f>VLOOKUP(AB28,DESCRIPTIONS!$A$2:$B$35,2,FALSE)</f>
        <v>#NUM!</v>
      </c>
      <c r="AD28" s="38" t="e">
        <f t="shared" si="10"/>
        <v>#NUM!</v>
      </c>
      <c r="AE28" s="38" t="e">
        <f t="shared" si="11"/>
        <v>#NUM!</v>
      </c>
      <c r="AF28" s="34" t="e">
        <f t="shared" si="12"/>
        <v>#NUM!</v>
      </c>
      <c r="AG28" s="34" t="e">
        <f>VLOOKUP(AD28,'STEP 2 - Questionnaire'!$A$13:$I$80,2,FALSE)</f>
        <v>#NUM!</v>
      </c>
      <c r="AH28" s="38" t="e">
        <f t="shared" si="13"/>
        <v>#NUM!</v>
      </c>
      <c r="AI28" s="38" t="e">
        <f t="shared" si="14"/>
        <v>#NUM!</v>
      </c>
      <c r="AJ28" s="34" t="e">
        <f t="shared" si="15"/>
        <v>#NUM!</v>
      </c>
      <c r="AK28" s="34" t="e">
        <f>VLOOKUP(AH28,'STEP 2 - Questionnaire'!$A$13:$I$80,2,FALSE)</f>
        <v>#NUM!</v>
      </c>
    </row>
    <row r="29" spans="1:37" ht="15" customHeight="1" x14ac:dyDescent="0.3">
      <c r="A29" s="2">
        <v>28</v>
      </c>
      <c r="B29" s="3">
        <f>SUM('STEP 2 - Questionnaire'!J40)</f>
        <v>0</v>
      </c>
      <c r="C29" s="3" t="s">
        <v>3</v>
      </c>
      <c r="D29" s="23">
        <f t="shared" si="4"/>
        <v>5</v>
      </c>
      <c r="E29" s="2">
        <v>28</v>
      </c>
      <c r="F29" s="13">
        <v>28</v>
      </c>
      <c r="G29" s="3">
        <f t="shared" si="5"/>
        <v>5</v>
      </c>
      <c r="H29" s="13">
        <v>62</v>
      </c>
      <c r="I29" s="3">
        <f t="shared" si="6"/>
        <v>0</v>
      </c>
      <c r="J29" s="3">
        <v>28</v>
      </c>
      <c r="K29" s="26">
        <f t="shared" si="0"/>
        <v>5</v>
      </c>
      <c r="L29" s="3">
        <v>28</v>
      </c>
      <c r="M29" s="2">
        <f t="shared" si="1"/>
        <v>5</v>
      </c>
      <c r="N29" s="6">
        <f t="shared" si="2"/>
        <v>0</v>
      </c>
      <c r="O29" s="28">
        <f t="shared" si="7"/>
        <v>5</v>
      </c>
      <c r="P29" t="str">
        <f>VLOOKUP(L29,DESCRIPTIONS!$A29:$B62,2,FALSE)</f>
        <v xml:space="preserve">Interdigital Relationships and Cyber Security </v>
      </c>
      <c r="R29" s="38">
        <v>28</v>
      </c>
      <c r="S29" s="38">
        <f t="shared" si="3"/>
        <v>0</v>
      </c>
      <c r="T29" s="38">
        <f>IF(R29="","",INDEX($L$2:$L$35,_xlfn.AGGREGATE(15,6,(ROW($K$2:$K$35)-ROW($K$2)+1)/($K$2:$K$35=S29),COUNTIF($S$2:S29,S29))))</f>
        <v>15</v>
      </c>
      <c r="U29" s="34" t="str">
        <f>VLOOKUP(T29,DESCRIPTIONS!$A$2:$B$35,2,FALSE)</f>
        <v>Problem-Solving</v>
      </c>
      <c r="V29" s="34" t="str">
        <f>VLOOKUP(T29,DESCRIPTIONS!$A$2:$C$35,3,FALSE)</f>
        <v>Decision-Making Acumen</v>
      </c>
      <c r="W29" s="36" t="str">
        <f>VLOOKUP(T29,DESCRIPTIONS!$A$2:$D$35,4,FALSE)</f>
        <v>The process of assessing details of a problem, analysing option and designing the best solution.</v>
      </c>
      <c r="Y29" s="34">
        <v>28</v>
      </c>
      <c r="Z29" s="38">
        <f t="shared" si="8"/>
        <v>0</v>
      </c>
      <c r="AA29" s="38" t="str">
        <f t="shared" si="9"/>
        <v/>
      </c>
      <c r="AB29" s="38" t="e">
        <f>IF(Y29="","",INDEX($L$2:$L$35,_xlfn.AGGREGATE(15,6,(ROW($O$2:$O$35)-ROW($O$2)+1)/($O$2:$O$35=AA29),COUNTIF($AA$2:AA29,AA29))))</f>
        <v>#NUM!</v>
      </c>
      <c r="AC29" s="38" t="e">
        <f>VLOOKUP(AB29,DESCRIPTIONS!$A$2:$B$35,2,FALSE)</f>
        <v>#NUM!</v>
      </c>
      <c r="AD29" s="38" t="e">
        <f t="shared" si="10"/>
        <v>#NUM!</v>
      </c>
      <c r="AE29" s="38" t="e">
        <f t="shared" si="11"/>
        <v>#NUM!</v>
      </c>
      <c r="AF29" s="34" t="e">
        <f t="shared" si="12"/>
        <v>#NUM!</v>
      </c>
      <c r="AG29" s="34" t="e">
        <f>VLOOKUP(AD29,'STEP 2 - Questionnaire'!$A$13:$I$80,2,FALSE)</f>
        <v>#NUM!</v>
      </c>
      <c r="AH29" s="38" t="e">
        <f t="shared" si="13"/>
        <v>#NUM!</v>
      </c>
      <c r="AI29" s="38" t="e">
        <f t="shared" si="14"/>
        <v>#NUM!</v>
      </c>
      <c r="AJ29" s="34" t="e">
        <f t="shared" si="15"/>
        <v>#NUM!</v>
      </c>
      <c r="AK29" s="34" t="e">
        <f>VLOOKUP(AH29,'STEP 2 - Questionnaire'!$A$13:$I$80,2,FALSE)</f>
        <v>#NUM!</v>
      </c>
    </row>
    <row r="30" spans="1:37" ht="15" customHeight="1" x14ac:dyDescent="0.3">
      <c r="A30" s="2">
        <v>29</v>
      </c>
      <c r="B30" s="3">
        <f>SUM('STEP 2 - Questionnaire'!J41)</f>
        <v>0</v>
      </c>
      <c r="C30" s="3" t="s">
        <v>2</v>
      </c>
      <c r="D30" s="23">
        <f t="shared" si="4"/>
        <v>0</v>
      </c>
      <c r="E30" s="2">
        <v>29</v>
      </c>
      <c r="F30" s="13">
        <v>29</v>
      </c>
      <c r="G30" s="3">
        <f t="shared" si="5"/>
        <v>0</v>
      </c>
      <c r="H30" s="13">
        <v>63</v>
      </c>
      <c r="I30" s="3">
        <f t="shared" si="6"/>
        <v>0</v>
      </c>
      <c r="J30" s="3">
        <v>29</v>
      </c>
      <c r="K30" s="26">
        <f t="shared" si="0"/>
        <v>0</v>
      </c>
      <c r="L30" s="3">
        <v>29</v>
      </c>
      <c r="M30" s="2">
        <f t="shared" si="1"/>
        <v>0</v>
      </c>
      <c r="N30" s="6">
        <f t="shared" si="2"/>
        <v>0</v>
      </c>
      <c r="O30" s="28">
        <f t="shared" si="7"/>
        <v>0</v>
      </c>
      <c r="P30" t="str">
        <f>VLOOKUP(L30,DESCRIPTIONS!$A30:$B63,2,FALSE)</f>
        <v>Data Analytics</v>
      </c>
      <c r="R30" s="38">
        <v>29</v>
      </c>
      <c r="S30" s="38">
        <f t="shared" si="3"/>
        <v>0</v>
      </c>
      <c r="T30" s="38">
        <f>IF(R30="","",INDEX($L$2:$L$35,_xlfn.AGGREGATE(15,6,(ROW($K$2:$K$35)-ROW($K$2)+1)/($K$2:$K$35=S30),COUNTIF($S$2:S30,S30))))</f>
        <v>18</v>
      </c>
      <c r="U30" s="34" t="str">
        <f>VLOOKUP(T30,DESCRIPTIONS!$A$2:$B$35,2,FALSE)</f>
        <v>Strategic Thinking</v>
      </c>
      <c r="V30" s="34" t="str">
        <f>VLOOKUP(T30,DESCRIPTIONS!$A$2:$C$35,3,FALSE)</f>
        <v>Decision-Making Acumen</v>
      </c>
      <c r="W30" s="36" t="str">
        <f>VLOOKUP(T30,DESCRIPTIONS!$A$2:$D$35,4,FALSE)</f>
        <v>The ability to identify a desired future state ad redirect plans to meet future goals.</v>
      </c>
      <c r="Y30" s="34">
        <v>29</v>
      </c>
      <c r="Z30" s="38">
        <f t="shared" si="8"/>
        <v>0</v>
      </c>
      <c r="AA30" s="38" t="str">
        <f t="shared" si="9"/>
        <v/>
      </c>
      <c r="AB30" s="38" t="e">
        <f>IF(Y30="","",INDEX($L$2:$L$35,_xlfn.AGGREGATE(15,6,(ROW($O$2:$O$35)-ROW($O$2)+1)/($O$2:$O$35=AA30),COUNTIF($AA$2:AA30,AA30))))</f>
        <v>#NUM!</v>
      </c>
      <c r="AC30" s="38" t="e">
        <f>VLOOKUP(AB30,DESCRIPTIONS!$A$2:$B$35,2,FALSE)</f>
        <v>#NUM!</v>
      </c>
      <c r="AD30" s="38" t="e">
        <f t="shared" si="10"/>
        <v>#NUM!</v>
      </c>
      <c r="AE30" s="38" t="e">
        <f t="shared" si="11"/>
        <v>#NUM!</v>
      </c>
      <c r="AF30" s="34" t="e">
        <f t="shared" si="12"/>
        <v>#NUM!</v>
      </c>
      <c r="AG30" s="34" t="e">
        <f>VLOOKUP(AD30,'STEP 2 - Questionnaire'!$A$13:$I$80,2,FALSE)</f>
        <v>#NUM!</v>
      </c>
      <c r="AH30" s="38" t="e">
        <f t="shared" si="13"/>
        <v>#NUM!</v>
      </c>
      <c r="AI30" s="38" t="e">
        <f t="shared" si="14"/>
        <v>#NUM!</v>
      </c>
      <c r="AJ30" s="34" t="e">
        <f t="shared" si="15"/>
        <v>#NUM!</v>
      </c>
      <c r="AK30" s="34" t="e">
        <f>VLOOKUP(AH30,'STEP 2 - Questionnaire'!$A$13:$I$80,2,FALSE)</f>
        <v>#NUM!</v>
      </c>
    </row>
    <row r="31" spans="1:37" ht="15" customHeight="1" x14ac:dyDescent="0.3">
      <c r="A31" s="2">
        <v>30</v>
      </c>
      <c r="B31" s="3">
        <f>SUM('STEP 2 - Questionnaire'!J42)</f>
        <v>0</v>
      </c>
      <c r="C31" s="3" t="s">
        <v>3</v>
      </c>
      <c r="D31" s="23">
        <f t="shared" si="4"/>
        <v>5</v>
      </c>
      <c r="E31" s="2">
        <v>30</v>
      </c>
      <c r="F31" s="13">
        <v>30</v>
      </c>
      <c r="G31" s="3">
        <f t="shared" si="5"/>
        <v>5</v>
      </c>
      <c r="H31" s="13">
        <v>64</v>
      </c>
      <c r="I31" s="3">
        <f t="shared" si="6"/>
        <v>0</v>
      </c>
      <c r="J31" s="3">
        <v>30</v>
      </c>
      <c r="K31" s="26">
        <f t="shared" si="0"/>
        <v>5</v>
      </c>
      <c r="L31" s="3">
        <v>30</v>
      </c>
      <c r="M31" s="2">
        <f t="shared" si="1"/>
        <v>5</v>
      </c>
      <c r="N31" s="6">
        <f t="shared" si="2"/>
        <v>0</v>
      </c>
      <c r="O31" s="28">
        <f t="shared" si="7"/>
        <v>5</v>
      </c>
      <c r="P31" t="str">
        <f>VLOOKUP(L31,DESCRIPTIONS!$A31:$B64,2,FALSE)</f>
        <v xml:space="preserve">Change Management </v>
      </c>
      <c r="R31" s="38">
        <v>30</v>
      </c>
      <c r="S31" s="38">
        <f t="shared" si="3"/>
        <v>0</v>
      </c>
      <c r="T31" s="38">
        <f>IF(R31="","",INDEX($L$2:$L$35,_xlfn.AGGREGATE(15,6,(ROW($K$2:$K$35)-ROW($K$2)+1)/($K$2:$K$35=S31),COUNTIF($S$2:S31,S31))))</f>
        <v>19</v>
      </c>
      <c r="U31" s="34" t="str">
        <f>VLOOKUP(T31,DESCRIPTIONS!$A$2:$B$35,2,FALSE)</f>
        <v>Entrepreneurial</v>
      </c>
      <c r="V31" s="34" t="str">
        <f>VLOOKUP(T31,DESCRIPTIONS!$A$2:$C$35,3,FALSE)</f>
        <v>Business Acumen</v>
      </c>
      <c r="W31" s="36" t="str">
        <f>VLOOKUP(T31,DESCRIPTIONS!$A$2:$D$35,4,FALSE)</f>
        <v>The ability to recognise opportunities in the marketplace and understand how and when to capitalise on them.</v>
      </c>
      <c r="Y31" s="34">
        <v>30</v>
      </c>
      <c r="Z31" s="38">
        <f t="shared" si="8"/>
        <v>0</v>
      </c>
      <c r="AA31" s="38" t="str">
        <f t="shared" si="9"/>
        <v/>
      </c>
      <c r="AB31" s="38" t="e">
        <f>IF(Y31="","",INDEX($L$2:$L$35,_xlfn.AGGREGATE(15,6,(ROW($O$2:$O$35)-ROW($O$2)+1)/($O$2:$O$35=AA31),COUNTIF($AA$2:AA31,AA31))))</f>
        <v>#NUM!</v>
      </c>
      <c r="AC31" s="38" t="e">
        <f>VLOOKUP(AB31,DESCRIPTIONS!$A$2:$B$35,2,FALSE)</f>
        <v>#NUM!</v>
      </c>
      <c r="AD31" s="38" t="e">
        <f t="shared" si="10"/>
        <v>#NUM!</v>
      </c>
      <c r="AE31" s="38" t="e">
        <f t="shared" si="11"/>
        <v>#NUM!</v>
      </c>
      <c r="AF31" s="34" t="e">
        <f t="shared" si="12"/>
        <v>#NUM!</v>
      </c>
      <c r="AG31" s="34" t="e">
        <f>VLOOKUP(AD31,'STEP 2 - Questionnaire'!$A$13:$I$80,2,FALSE)</f>
        <v>#NUM!</v>
      </c>
      <c r="AH31" s="38" t="e">
        <f t="shared" si="13"/>
        <v>#NUM!</v>
      </c>
      <c r="AI31" s="38" t="e">
        <f t="shared" si="14"/>
        <v>#NUM!</v>
      </c>
      <c r="AJ31" s="34" t="e">
        <f t="shared" si="15"/>
        <v>#NUM!</v>
      </c>
      <c r="AK31" s="34" t="e">
        <f>VLOOKUP(AH31,'STEP 2 - Questionnaire'!$A$13:$I$80,2,FALSE)</f>
        <v>#NUM!</v>
      </c>
    </row>
    <row r="32" spans="1:37" ht="15" customHeight="1" x14ac:dyDescent="0.3">
      <c r="A32" s="2">
        <v>31</v>
      </c>
      <c r="B32" s="3">
        <f>SUM('STEP 2 - Questionnaire'!J43)</f>
        <v>0</v>
      </c>
      <c r="C32" s="3" t="s">
        <v>3</v>
      </c>
      <c r="D32" s="23">
        <f t="shared" si="4"/>
        <v>5</v>
      </c>
      <c r="E32" s="2">
        <v>31</v>
      </c>
      <c r="F32" s="13">
        <v>31</v>
      </c>
      <c r="G32" s="3">
        <f t="shared" si="5"/>
        <v>5</v>
      </c>
      <c r="H32" s="13">
        <v>65</v>
      </c>
      <c r="I32" s="3">
        <f t="shared" si="6"/>
        <v>0</v>
      </c>
      <c r="J32" s="3">
        <v>31</v>
      </c>
      <c r="K32" s="26">
        <f t="shared" si="0"/>
        <v>5</v>
      </c>
      <c r="L32" s="3">
        <v>31</v>
      </c>
      <c r="M32" s="2">
        <f t="shared" si="1"/>
        <v>5</v>
      </c>
      <c r="N32" s="6">
        <f t="shared" si="2"/>
        <v>0</v>
      </c>
      <c r="O32" s="28">
        <f t="shared" si="7"/>
        <v>5</v>
      </c>
      <c r="P32" t="str">
        <f>VLOOKUP(L32,DESCRIPTIONS!$A32:$B65,2,FALSE)</f>
        <v>Manages Uncertainty</v>
      </c>
      <c r="R32" s="38">
        <v>31</v>
      </c>
      <c r="S32" s="38">
        <f t="shared" si="3"/>
        <v>0</v>
      </c>
      <c r="T32" s="38">
        <f>IF(R32="","",INDEX($L$2:$L$35,_xlfn.AGGREGATE(15,6,(ROW($K$2:$K$35)-ROW($K$2)+1)/($K$2:$K$35=S32),COUNTIF($S$2:S32,S32))))</f>
        <v>27</v>
      </c>
      <c r="U32" s="34" t="str">
        <f>VLOOKUP(T32,DESCRIPTIONS!$A$2:$B$35,2,FALSE)</f>
        <v>Digital Agility (New Developments)</v>
      </c>
      <c r="V32" s="34" t="str">
        <f>VLOOKUP(T32,DESCRIPTIONS!$A$2:$C$35,3,FALSE)</f>
        <v>Digital Acumen</v>
      </c>
      <c r="W32" s="36" t="str">
        <f>VLOOKUP(T32,DESCRIPTIONS!$A$2:$D$35,4,FALSE)</f>
        <v>The knowledge and ability to adapt to new technological developments. Proactively identifies and leverages new technologies, investigates possible uses as appropriate (e.g. AI, Blockchain, IoT, quantum computing).</v>
      </c>
      <c r="Y32" s="34">
        <v>31</v>
      </c>
      <c r="Z32" s="38">
        <f t="shared" si="8"/>
        <v>0</v>
      </c>
      <c r="AA32" s="38" t="str">
        <f t="shared" si="9"/>
        <v/>
      </c>
      <c r="AB32" s="38" t="e">
        <f>IF(Y32="","",INDEX($L$2:$L$35,_xlfn.AGGREGATE(15,6,(ROW($O$2:$O$35)-ROW($O$2)+1)/($O$2:$O$35=AA32),COUNTIF($AA$2:AA32,AA32))))</f>
        <v>#NUM!</v>
      </c>
      <c r="AC32" s="38" t="e">
        <f>VLOOKUP(AB32,DESCRIPTIONS!$A$2:$B$35,2,FALSE)</f>
        <v>#NUM!</v>
      </c>
      <c r="AD32" s="38" t="e">
        <f t="shared" si="10"/>
        <v>#NUM!</v>
      </c>
      <c r="AE32" s="38" t="e">
        <f t="shared" si="11"/>
        <v>#NUM!</v>
      </c>
      <c r="AF32" s="34" t="e">
        <f t="shared" si="12"/>
        <v>#NUM!</v>
      </c>
      <c r="AG32" s="34" t="e">
        <f>VLOOKUP(AD32,'STEP 2 - Questionnaire'!$A$13:$I$80,2,FALSE)</f>
        <v>#NUM!</v>
      </c>
      <c r="AH32" s="38" t="e">
        <f t="shared" si="13"/>
        <v>#NUM!</v>
      </c>
      <c r="AI32" s="38" t="e">
        <f t="shared" si="14"/>
        <v>#NUM!</v>
      </c>
      <c r="AJ32" s="34" t="e">
        <f t="shared" si="15"/>
        <v>#NUM!</v>
      </c>
      <c r="AK32" s="34" t="e">
        <f>VLOOKUP(AH32,'STEP 2 - Questionnaire'!$A$13:$I$80,2,FALSE)</f>
        <v>#NUM!</v>
      </c>
    </row>
    <row r="33" spans="1:37" ht="15" customHeight="1" x14ac:dyDescent="0.3">
      <c r="A33" s="2">
        <v>32</v>
      </c>
      <c r="B33" s="3">
        <f>SUM('STEP 2 - Questionnaire'!J44)</f>
        <v>0</v>
      </c>
      <c r="C33" s="3" t="s">
        <v>3</v>
      </c>
      <c r="D33" s="23">
        <f t="shared" si="4"/>
        <v>5</v>
      </c>
      <c r="E33" s="2">
        <v>32</v>
      </c>
      <c r="F33" s="13">
        <v>32</v>
      </c>
      <c r="G33" s="3">
        <f t="shared" si="5"/>
        <v>5</v>
      </c>
      <c r="H33" s="13">
        <v>66</v>
      </c>
      <c r="I33" s="3">
        <f t="shared" si="6"/>
        <v>0</v>
      </c>
      <c r="J33" s="3">
        <v>32</v>
      </c>
      <c r="K33" s="26">
        <f t="shared" si="0"/>
        <v>5</v>
      </c>
      <c r="L33" s="3">
        <v>32</v>
      </c>
      <c r="M33" s="2">
        <f t="shared" si="1"/>
        <v>5</v>
      </c>
      <c r="N33" s="6">
        <f t="shared" si="2"/>
        <v>0</v>
      </c>
      <c r="O33" s="28">
        <f t="shared" si="7"/>
        <v>5</v>
      </c>
      <c r="P33" t="str">
        <f>VLOOKUP(L33,DESCRIPTIONS!$A33:$B66,2,FALSE)</f>
        <v>Plans and Organises Work</v>
      </c>
      <c r="R33" s="38">
        <v>32</v>
      </c>
      <c r="S33" s="38">
        <f t="shared" si="3"/>
        <v>0</v>
      </c>
      <c r="T33" s="38">
        <f>IF(R33="","",INDEX($L$2:$L$35,_xlfn.AGGREGATE(15,6,(ROW($K$2:$K$35)-ROW($K$2)+1)/($K$2:$K$35=S33),COUNTIF($S$2:S33,S33))))</f>
        <v>29</v>
      </c>
      <c r="U33" s="34" t="str">
        <f>VLOOKUP(T33,DESCRIPTIONS!$A$2:$B$35,2,FALSE)</f>
        <v>Data Analytics</v>
      </c>
      <c r="V33" s="34" t="str">
        <f>VLOOKUP(T33,DESCRIPTIONS!$A$2:$C$35,3,FALSE)</f>
        <v>Digital Acumen</v>
      </c>
      <c r="W33" s="36" t="str">
        <f>VLOOKUP(T33,DESCRIPTIONS!$A$2:$D$35,4,FALSE)</f>
        <v xml:space="preserve">The science of curating, modelling, and analysing raw data to draw conclusions from information to inform sound and data driven decision-making. The data management value chain results in outcomes.  </v>
      </c>
      <c r="Y33" s="34">
        <v>32</v>
      </c>
      <c r="Z33" s="38">
        <f t="shared" si="8"/>
        <v>0</v>
      </c>
      <c r="AA33" s="38" t="str">
        <f t="shared" si="9"/>
        <v/>
      </c>
      <c r="AB33" s="38" t="e">
        <f>IF(Y33="","",INDEX($L$2:$L$35,_xlfn.AGGREGATE(15,6,(ROW($O$2:$O$35)-ROW($O$2)+1)/($O$2:$O$35=AA33),COUNTIF($AA$2:AA33,AA33))))</f>
        <v>#NUM!</v>
      </c>
      <c r="AC33" s="38" t="e">
        <f>VLOOKUP(AB33,DESCRIPTIONS!$A$2:$B$35,2,FALSE)</f>
        <v>#NUM!</v>
      </c>
      <c r="AD33" s="38" t="e">
        <f t="shared" si="10"/>
        <v>#NUM!</v>
      </c>
      <c r="AE33" s="38" t="e">
        <f t="shared" si="11"/>
        <v>#NUM!</v>
      </c>
      <c r="AF33" s="34" t="e">
        <f t="shared" si="12"/>
        <v>#NUM!</v>
      </c>
      <c r="AG33" s="34" t="e">
        <f>VLOOKUP(AD33,'STEP 2 - Questionnaire'!$A$13:$I$80,2,FALSE)</f>
        <v>#NUM!</v>
      </c>
      <c r="AH33" s="38" t="e">
        <f t="shared" si="13"/>
        <v>#NUM!</v>
      </c>
      <c r="AI33" s="38" t="e">
        <f t="shared" si="14"/>
        <v>#NUM!</v>
      </c>
      <c r="AJ33" s="34" t="e">
        <f t="shared" si="15"/>
        <v>#NUM!</v>
      </c>
      <c r="AK33" s="34" t="e">
        <f>VLOOKUP(AH33,'STEP 2 - Questionnaire'!$A$13:$I$80,2,FALSE)</f>
        <v>#NUM!</v>
      </c>
    </row>
    <row r="34" spans="1:37" ht="15" customHeight="1" x14ac:dyDescent="0.3">
      <c r="A34" s="2">
        <v>33</v>
      </c>
      <c r="B34" s="3">
        <f>SUM('STEP 2 - Questionnaire'!J45)</f>
        <v>0</v>
      </c>
      <c r="C34" s="3" t="s">
        <v>2</v>
      </c>
      <c r="D34" s="23">
        <f t="shared" si="4"/>
        <v>0</v>
      </c>
      <c r="E34" s="2">
        <v>33</v>
      </c>
      <c r="F34" s="13">
        <v>33</v>
      </c>
      <c r="G34" s="3">
        <f t="shared" si="5"/>
        <v>0</v>
      </c>
      <c r="H34" s="13">
        <v>67</v>
      </c>
      <c r="I34" s="3">
        <f t="shared" si="6"/>
        <v>0</v>
      </c>
      <c r="J34" s="3">
        <v>33</v>
      </c>
      <c r="K34" s="26">
        <f t="shared" si="0"/>
        <v>0</v>
      </c>
      <c r="L34" s="3">
        <v>33</v>
      </c>
      <c r="M34" s="2">
        <f t="shared" si="1"/>
        <v>0</v>
      </c>
      <c r="N34" s="6">
        <f t="shared" si="2"/>
        <v>0</v>
      </c>
      <c r="O34" s="28">
        <f t="shared" si="7"/>
        <v>0</v>
      </c>
      <c r="P34" t="str">
        <f>VLOOKUP(L34,DESCRIPTIONS!$A34:$B67,2,FALSE)</f>
        <v>Business Strategy</v>
      </c>
      <c r="R34" s="38">
        <v>33</v>
      </c>
      <c r="S34" s="38">
        <f t="shared" si="3"/>
        <v>0</v>
      </c>
      <c r="T34" s="38">
        <f>IF(R34="","",INDEX($L$2:$L$35,_xlfn.AGGREGATE(15,6,(ROW($K$2:$K$35)-ROW($K$2)+1)/($K$2:$K$35=S34),COUNTIF($S$2:S34,S34))))</f>
        <v>33</v>
      </c>
      <c r="U34" s="34" t="str">
        <f>VLOOKUP(T34,DESCRIPTIONS!$A$2:$B$35,2,FALSE)</f>
        <v>Business Strategy</v>
      </c>
      <c r="V34" s="34" t="str">
        <f>VLOOKUP(T34,DESCRIPTIONS!$A$2:$C$35,3,FALSE)</f>
        <v>Leadership Acumen</v>
      </c>
      <c r="W34" s="36" t="str">
        <f>VLOOKUP(T34,DESCRIPTIONS!$A$2:$D$35,4,FALSE)</f>
        <v>The planning, methods and co-ordination of efforts involved to achieve a desired business objective.</v>
      </c>
      <c r="Y34" s="34">
        <v>33</v>
      </c>
      <c r="Z34" s="38">
        <f t="shared" si="8"/>
        <v>0</v>
      </c>
      <c r="AA34" s="38" t="str">
        <f t="shared" si="9"/>
        <v/>
      </c>
      <c r="AB34" s="38" t="e">
        <f>IF(Y34="","",INDEX($L$2:$L$35,_xlfn.AGGREGATE(15,6,(ROW($O$2:$O$35)-ROW($O$2)+1)/($O$2:$O$35=AA34),COUNTIF($AA$2:AA34,AA34))))</f>
        <v>#NUM!</v>
      </c>
      <c r="AC34" s="38" t="e">
        <f>VLOOKUP(AB34,DESCRIPTIONS!$A$2:$B$35,2,FALSE)</f>
        <v>#NUM!</v>
      </c>
      <c r="AD34" s="38" t="e">
        <f t="shared" si="10"/>
        <v>#NUM!</v>
      </c>
      <c r="AE34" s="38" t="e">
        <f t="shared" si="11"/>
        <v>#NUM!</v>
      </c>
      <c r="AF34" s="34" t="e">
        <f t="shared" si="12"/>
        <v>#NUM!</v>
      </c>
      <c r="AG34" s="34" t="e">
        <f>VLOOKUP(AD34,'STEP 2 - Questionnaire'!$A$13:$I$80,2,FALSE)</f>
        <v>#NUM!</v>
      </c>
      <c r="AH34" s="38" t="e">
        <f t="shared" si="13"/>
        <v>#NUM!</v>
      </c>
      <c r="AI34" s="38" t="e">
        <f t="shared" si="14"/>
        <v>#NUM!</v>
      </c>
      <c r="AJ34" s="34" t="e">
        <f t="shared" si="15"/>
        <v>#NUM!</v>
      </c>
      <c r="AK34" s="34" t="e">
        <f>VLOOKUP(AH34,'STEP 2 - Questionnaire'!$A$13:$I$80,2,FALSE)</f>
        <v>#NUM!</v>
      </c>
    </row>
    <row r="35" spans="1:37" ht="15" customHeight="1" thickBot="1" x14ac:dyDescent="0.35">
      <c r="A35" s="2">
        <v>34</v>
      </c>
      <c r="B35" s="3">
        <f>SUM('STEP 2 - Questionnaire'!J46)</f>
        <v>0</v>
      </c>
      <c r="C35" s="3" t="s">
        <v>2</v>
      </c>
      <c r="D35" s="23">
        <f t="shared" si="4"/>
        <v>0</v>
      </c>
      <c r="E35" s="4">
        <v>34</v>
      </c>
      <c r="F35" s="14">
        <v>34</v>
      </c>
      <c r="G35" s="5">
        <f t="shared" si="5"/>
        <v>0</v>
      </c>
      <c r="H35" s="14">
        <v>68</v>
      </c>
      <c r="I35" s="5">
        <f t="shared" si="6"/>
        <v>0</v>
      </c>
      <c r="J35" s="5">
        <v>34</v>
      </c>
      <c r="K35" s="27">
        <f t="shared" si="0"/>
        <v>0</v>
      </c>
      <c r="L35" s="5">
        <v>34</v>
      </c>
      <c r="M35" s="4">
        <f t="shared" si="1"/>
        <v>0</v>
      </c>
      <c r="N35" s="7">
        <f t="shared" si="2"/>
        <v>0</v>
      </c>
      <c r="O35" s="29">
        <f t="shared" si="7"/>
        <v>0</v>
      </c>
      <c r="P35" t="str">
        <f>VLOOKUP(L35,DESCRIPTIONS!$A35:$B68,2,FALSE)</f>
        <v>Project Implementation</v>
      </c>
      <c r="R35" s="38">
        <v>34</v>
      </c>
      <c r="S35" s="38">
        <f t="shared" si="3"/>
        <v>0</v>
      </c>
      <c r="T35" s="38">
        <f>IF(R35="","",INDEX($L$2:$L$35,_xlfn.AGGREGATE(15,6,(ROW($K$2:$K$35)-ROW($K$2)+1)/($K$2:$K$35=S35),COUNTIF($S$2:S35,S35))))</f>
        <v>34</v>
      </c>
      <c r="U35" s="34" t="str">
        <f>VLOOKUP(T35,DESCRIPTIONS!$A$2:$B$35,2,FALSE)</f>
        <v>Project Implementation</v>
      </c>
      <c r="V35" s="34" t="str">
        <f>VLOOKUP(T35,DESCRIPTIONS!$A$2:$C$35,3,FALSE)</f>
        <v>Leadership Acumen</v>
      </c>
      <c r="W35" s="36" t="str">
        <f>VLOOKUP(T35,DESCRIPTIONS!$A$2:$D$35,4,FALSE)</f>
        <v>The execution of plans, control mechanisms, monitoring and review of activities to successfully control a project within budget, time and quality standards.</v>
      </c>
      <c r="Y35" s="34">
        <v>34</v>
      </c>
      <c r="Z35" s="38">
        <f t="shared" si="8"/>
        <v>0</v>
      </c>
      <c r="AA35" s="38" t="str">
        <f t="shared" si="9"/>
        <v/>
      </c>
      <c r="AB35" s="38" t="e">
        <f>IF(Y35="","",INDEX($L$2:$L$35,_xlfn.AGGREGATE(15,6,(ROW($O$2:$O$35)-ROW($O$2)+1)/($O$2:$O$35=AA35),COUNTIF($AA$2:AA35,AA35))))</f>
        <v>#NUM!</v>
      </c>
      <c r="AC35" s="38" t="e">
        <f>VLOOKUP(AB35,DESCRIPTIONS!$A$2:$B$35,2,FALSE)</f>
        <v>#NUM!</v>
      </c>
      <c r="AD35" s="38" t="e">
        <f t="shared" si="10"/>
        <v>#NUM!</v>
      </c>
      <c r="AE35" s="38" t="e">
        <f t="shared" si="11"/>
        <v>#NUM!</v>
      </c>
      <c r="AF35" s="34" t="e">
        <f t="shared" si="12"/>
        <v>#NUM!</v>
      </c>
      <c r="AG35" s="34" t="e">
        <f>VLOOKUP(AD35,'STEP 2 - Questionnaire'!$A$13:$I$80,2,FALSE)</f>
        <v>#NUM!</v>
      </c>
      <c r="AH35" s="38" t="e">
        <f t="shared" si="13"/>
        <v>#NUM!</v>
      </c>
      <c r="AI35" s="38" t="e">
        <f t="shared" si="14"/>
        <v>#NUM!</v>
      </c>
      <c r="AJ35" s="34" t="e">
        <f t="shared" si="15"/>
        <v>#NUM!</v>
      </c>
      <c r="AK35" s="34" t="e">
        <f>VLOOKUP(AH35,'STEP 2 - Questionnaire'!$A$13:$I$80,2,FALSE)</f>
        <v>#NUM!</v>
      </c>
    </row>
    <row r="36" spans="1:37" ht="15" customHeight="1" x14ac:dyDescent="0.3">
      <c r="A36" s="2">
        <v>35</v>
      </c>
      <c r="B36" s="3">
        <f>SUM('STEP 2 - Questionnaire'!J47)</f>
        <v>0</v>
      </c>
      <c r="C36" s="3" t="s">
        <v>3</v>
      </c>
      <c r="D36" s="23">
        <f t="shared" si="4"/>
        <v>5</v>
      </c>
      <c r="E36" s="21"/>
      <c r="F36" s="21"/>
      <c r="G36" s="21"/>
      <c r="H36" s="21"/>
      <c r="I36" s="21"/>
      <c r="J36" s="21"/>
      <c r="K36" s="21"/>
      <c r="L36" s="21"/>
      <c r="M36" s="21"/>
      <c r="N36" s="21"/>
      <c r="O36" s="21"/>
      <c r="Z36" s="38">
        <f>MAX(Z2:Z35)</f>
        <v>5</v>
      </c>
      <c r="AA36" s="38">
        <f t="shared" ref="AA36:AA37" si="16">IF(Z36&gt;=3,Z36,"")</f>
        <v>5</v>
      </c>
    </row>
    <row r="37" spans="1:37" ht="15" customHeight="1" x14ac:dyDescent="0.3">
      <c r="A37" s="2">
        <v>36</v>
      </c>
      <c r="B37" s="3">
        <f>SUM('STEP 2 - Questionnaire'!J48)</f>
        <v>0</v>
      </c>
      <c r="C37" s="3" t="s">
        <v>2</v>
      </c>
      <c r="D37" s="23">
        <f t="shared" si="4"/>
        <v>0</v>
      </c>
      <c r="E37" s="21"/>
      <c r="L37" s="21"/>
      <c r="M37" s="21"/>
      <c r="N37" s="21"/>
      <c r="O37" s="21"/>
      <c r="Z37" s="38" t="b">
        <f>IF(Z36&lt;=2,"You do not have answers with significant spread differences")</f>
        <v>0</v>
      </c>
      <c r="AA37" s="38" t="b">
        <f t="shared" si="16"/>
        <v>0</v>
      </c>
    </row>
    <row r="38" spans="1:37" ht="15" customHeight="1" x14ac:dyDescent="0.3">
      <c r="A38" s="2">
        <v>37</v>
      </c>
      <c r="B38" s="3">
        <f>SUM('STEP 2 - Questionnaire'!J49)</f>
        <v>0</v>
      </c>
      <c r="C38" s="3" t="s">
        <v>3</v>
      </c>
      <c r="D38" s="23">
        <f t="shared" si="4"/>
        <v>5</v>
      </c>
      <c r="E38" s="21"/>
      <c r="L38" s="21"/>
      <c r="M38" s="21"/>
      <c r="N38" s="21"/>
      <c r="O38" s="21"/>
    </row>
    <row r="39" spans="1:37" ht="15" customHeight="1" x14ac:dyDescent="0.3">
      <c r="A39" s="2">
        <v>38</v>
      </c>
      <c r="B39" s="3">
        <f>SUM('STEP 2 - Questionnaire'!J50)</f>
        <v>0</v>
      </c>
      <c r="C39" s="3" t="s">
        <v>2</v>
      </c>
      <c r="D39" s="23">
        <f t="shared" si="4"/>
        <v>0</v>
      </c>
      <c r="E39" s="21"/>
      <c r="L39" s="21"/>
      <c r="M39" s="21"/>
      <c r="N39" s="21"/>
      <c r="O39" s="21"/>
    </row>
    <row r="40" spans="1:37" ht="15" customHeight="1" x14ac:dyDescent="0.3">
      <c r="A40" s="2">
        <v>39</v>
      </c>
      <c r="B40" s="3">
        <f>SUM('STEP 2 - Questionnaire'!J51)</f>
        <v>0</v>
      </c>
      <c r="C40" s="3" t="s">
        <v>2</v>
      </c>
      <c r="D40" s="23">
        <f t="shared" si="4"/>
        <v>0</v>
      </c>
      <c r="E40" s="21"/>
      <c r="L40" s="21"/>
      <c r="M40" s="21"/>
      <c r="N40" s="21"/>
      <c r="O40" s="21"/>
    </row>
    <row r="41" spans="1:37" ht="15" customHeight="1" x14ac:dyDescent="0.3">
      <c r="A41" s="2">
        <v>40</v>
      </c>
      <c r="B41" s="3">
        <f>SUM('STEP 2 - Questionnaire'!J52)</f>
        <v>0</v>
      </c>
      <c r="C41" s="3" t="s">
        <v>2</v>
      </c>
      <c r="D41" s="23">
        <f t="shared" si="4"/>
        <v>0</v>
      </c>
      <c r="E41" s="21"/>
      <c r="L41" s="21"/>
      <c r="M41" s="21"/>
      <c r="N41" s="21"/>
      <c r="O41" s="21"/>
    </row>
    <row r="42" spans="1:37" ht="15" customHeight="1" x14ac:dyDescent="0.3">
      <c r="A42" s="2">
        <v>41</v>
      </c>
      <c r="B42" s="3">
        <f>SUM('STEP 2 - Questionnaire'!J53)</f>
        <v>0</v>
      </c>
      <c r="C42" s="3" t="s">
        <v>2</v>
      </c>
      <c r="D42" s="23">
        <f t="shared" si="4"/>
        <v>0</v>
      </c>
      <c r="E42" s="21"/>
      <c r="L42" s="21"/>
      <c r="M42" s="21"/>
      <c r="N42" s="21"/>
      <c r="O42" s="21"/>
    </row>
    <row r="43" spans="1:37" ht="15" customHeight="1" x14ac:dyDescent="0.3">
      <c r="A43" s="2">
        <v>42</v>
      </c>
      <c r="B43" s="3">
        <f>SUM('STEP 2 - Questionnaire'!J54)</f>
        <v>0</v>
      </c>
      <c r="C43" s="3" t="s">
        <v>2</v>
      </c>
      <c r="D43" s="23">
        <f t="shared" si="4"/>
        <v>0</v>
      </c>
      <c r="E43" s="21"/>
      <c r="L43" s="21"/>
      <c r="M43" s="21"/>
      <c r="N43" s="21"/>
      <c r="O43" s="21"/>
    </row>
    <row r="44" spans="1:37" x14ac:dyDescent="0.3">
      <c r="A44" s="2">
        <v>43</v>
      </c>
      <c r="B44" s="3">
        <f>SUM('STEP 2 - Questionnaire'!J55)</f>
        <v>0</v>
      </c>
      <c r="C44" s="3" t="s">
        <v>3</v>
      </c>
      <c r="D44" s="23">
        <f t="shared" si="4"/>
        <v>5</v>
      </c>
      <c r="E44" s="21"/>
      <c r="L44" s="21"/>
      <c r="M44" s="21"/>
      <c r="N44" s="21"/>
      <c r="O44" s="21"/>
    </row>
    <row r="45" spans="1:37" x14ac:dyDescent="0.3">
      <c r="A45" s="2">
        <v>44</v>
      </c>
      <c r="B45" s="3">
        <f>SUM('STEP 2 - Questionnaire'!J56)</f>
        <v>0</v>
      </c>
      <c r="C45" s="3" t="s">
        <v>2</v>
      </c>
      <c r="D45" s="23">
        <f t="shared" si="4"/>
        <v>0</v>
      </c>
      <c r="E45" s="21"/>
      <c r="L45" s="21"/>
      <c r="M45" s="21"/>
      <c r="N45" s="21"/>
      <c r="O45" s="21"/>
    </row>
    <row r="46" spans="1:37" x14ac:dyDescent="0.3">
      <c r="A46" s="2">
        <v>45</v>
      </c>
      <c r="B46" s="3">
        <f>SUM('STEP 2 - Questionnaire'!J57)</f>
        <v>0</v>
      </c>
      <c r="C46" s="3" t="s">
        <v>2</v>
      </c>
      <c r="D46" s="23">
        <f t="shared" si="4"/>
        <v>0</v>
      </c>
      <c r="E46" s="21"/>
      <c r="L46" s="21"/>
      <c r="M46" s="21"/>
      <c r="N46" s="21"/>
      <c r="O46" s="21"/>
    </row>
    <row r="47" spans="1:37" x14ac:dyDescent="0.3">
      <c r="A47" s="2">
        <v>46</v>
      </c>
      <c r="B47" s="3">
        <f>SUM('STEP 2 - Questionnaire'!J58)</f>
        <v>0</v>
      </c>
      <c r="C47" s="3" t="s">
        <v>2</v>
      </c>
      <c r="D47" s="23">
        <f t="shared" si="4"/>
        <v>0</v>
      </c>
      <c r="E47" s="21"/>
      <c r="L47" s="21"/>
      <c r="M47" s="21"/>
      <c r="N47" s="21"/>
      <c r="O47" s="21"/>
    </row>
    <row r="48" spans="1:37" x14ac:dyDescent="0.3">
      <c r="A48" s="2">
        <v>47</v>
      </c>
      <c r="B48" s="3">
        <f>SUM('STEP 2 - Questionnaire'!J59)</f>
        <v>0</v>
      </c>
      <c r="C48" s="3" t="s">
        <v>3</v>
      </c>
      <c r="D48" s="23">
        <f t="shared" si="4"/>
        <v>5</v>
      </c>
      <c r="E48" s="21"/>
      <c r="L48" s="21"/>
      <c r="M48" s="21"/>
      <c r="N48" s="21"/>
      <c r="O48" s="21"/>
    </row>
    <row r="49" spans="1:15" x14ac:dyDescent="0.3">
      <c r="A49" s="2">
        <v>48</v>
      </c>
      <c r="B49" s="3">
        <f>SUM('STEP 2 - Questionnaire'!J60)</f>
        <v>0</v>
      </c>
      <c r="C49" s="3" t="s">
        <v>2</v>
      </c>
      <c r="D49" s="23">
        <f t="shared" si="4"/>
        <v>0</v>
      </c>
      <c r="E49" s="21"/>
      <c r="L49" s="21"/>
      <c r="M49" s="21"/>
      <c r="N49" s="21"/>
      <c r="O49" s="21"/>
    </row>
    <row r="50" spans="1:15" x14ac:dyDescent="0.3">
      <c r="A50" s="2">
        <v>49</v>
      </c>
      <c r="B50" s="3">
        <f>SUM('STEP 2 - Questionnaire'!J61)</f>
        <v>0</v>
      </c>
      <c r="C50" s="3" t="s">
        <v>2</v>
      </c>
      <c r="D50" s="23">
        <f t="shared" si="4"/>
        <v>0</v>
      </c>
      <c r="E50" s="21"/>
      <c r="L50" s="21"/>
      <c r="M50" s="21"/>
      <c r="N50" s="21"/>
      <c r="O50" s="21"/>
    </row>
    <row r="51" spans="1:15" x14ac:dyDescent="0.3">
      <c r="A51" s="2">
        <v>50</v>
      </c>
      <c r="B51" s="3">
        <f>SUM('STEP 2 - Questionnaire'!J62)</f>
        <v>0</v>
      </c>
      <c r="C51" s="3" t="s">
        <v>2</v>
      </c>
      <c r="D51" s="23">
        <f t="shared" si="4"/>
        <v>0</v>
      </c>
      <c r="E51" s="21"/>
      <c r="L51" s="21"/>
      <c r="M51" s="21"/>
      <c r="N51" s="21"/>
      <c r="O51" s="21"/>
    </row>
    <row r="52" spans="1:15" x14ac:dyDescent="0.3">
      <c r="A52" s="2">
        <v>51</v>
      </c>
      <c r="B52" s="3">
        <f>SUM('STEP 2 - Questionnaire'!J63)</f>
        <v>0</v>
      </c>
      <c r="C52" s="3" t="s">
        <v>3</v>
      </c>
      <c r="D52" s="23">
        <f t="shared" si="4"/>
        <v>5</v>
      </c>
      <c r="E52" s="21"/>
      <c r="L52" s="21"/>
      <c r="M52" s="21"/>
      <c r="N52" s="21"/>
      <c r="O52" s="21"/>
    </row>
    <row r="53" spans="1:15" x14ac:dyDescent="0.3">
      <c r="A53" s="2">
        <v>52</v>
      </c>
      <c r="B53" s="3">
        <f>SUM('STEP 2 - Questionnaire'!J64)</f>
        <v>0</v>
      </c>
      <c r="C53" s="3" t="s">
        <v>2</v>
      </c>
      <c r="D53" s="23">
        <f t="shared" si="4"/>
        <v>0</v>
      </c>
      <c r="E53" s="21"/>
      <c r="L53" s="21"/>
      <c r="M53" s="21"/>
      <c r="N53" s="21"/>
      <c r="O53" s="21"/>
    </row>
    <row r="54" spans="1:15" x14ac:dyDescent="0.3">
      <c r="A54" s="2">
        <v>53</v>
      </c>
      <c r="B54" s="3">
        <f>SUM('STEP 2 - Questionnaire'!J65)</f>
        <v>0</v>
      </c>
      <c r="C54" s="3" t="s">
        <v>2</v>
      </c>
      <c r="D54" s="23">
        <f t="shared" si="4"/>
        <v>0</v>
      </c>
      <c r="E54" s="21"/>
      <c r="L54" s="21"/>
      <c r="M54" s="21"/>
      <c r="N54" s="21"/>
      <c r="O54" s="21"/>
    </row>
    <row r="55" spans="1:15" x14ac:dyDescent="0.3">
      <c r="A55" s="2">
        <v>54</v>
      </c>
      <c r="B55" s="3">
        <f>SUM('STEP 2 - Questionnaire'!J66)</f>
        <v>0</v>
      </c>
      <c r="C55" s="3" t="s">
        <v>2</v>
      </c>
      <c r="D55" s="23">
        <f t="shared" si="4"/>
        <v>0</v>
      </c>
      <c r="E55" s="21"/>
      <c r="L55" s="21"/>
      <c r="M55" s="21"/>
      <c r="N55" s="21"/>
      <c r="O55" s="21"/>
    </row>
    <row r="56" spans="1:15" x14ac:dyDescent="0.3">
      <c r="A56" s="2">
        <v>55</v>
      </c>
      <c r="B56" s="3">
        <f>SUM('STEP 2 - Questionnaire'!J67)</f>
        <v>0</v>
      </c>
      <c r="C56" s="3" t="s">
        <v>3</v>
      </c>
      <c r="D56" s="23">
        <f t="shared" si="4"/>
        <v>5</v>
      </c>
      <c r="E56" s="21"/>
      <c r="L56" s="21"/>
      <c r="M56" s="21"/>
      <c r="N56" s="21"/>
      <c r="O56" s="21"/>
    </row>
    <row r="57" spans="1:15" x14ac:dyDescent="0.3">
      <c r="A57" s="2">
        <v>56</v>
      </c>
      <c r="B57" s="3">
        <f>SUM('STEP 2 - Questionnaire'!J68)</f>
        <v>0</v>
      </c>
      <c r="C57" s="3" t="s">
        <v>3</v>
      </c>
      <c r="D57" s="23">
        <f t="shared" si="4"/>
        <v>5</v>
      </c>
      <c r="E57" s="21"/>
      <c r="L57" s="21"/>
      <c r="M57" s="21"/>
      <c r="N57" s="21"/>
      <c r="O57" s="21"/>
    </row>
    <row r="58" spans="1:15" x14ac:dyDescent="0.3">
      <c r="A58" s="2">
        <v>57</v>
      </c>
      <c r="B58" s="3">
        <f>SUM('STEP 2 - Questionnaire'!J69)</f>
        <v>0</v>
      </c>
      <c r="C58" s="3" t="s">
        <v>3</v>
      </c>
      <c r="D58" s="23">
        <f t="shared" si="4"/>
        <v>5</v>
      </c>
      <c r="E58" s="21"/>
      <c r="L58" s="21"/>
      <c r="M58" s="21"/>
      <c r="N58" s="21"/>
      <c r="O58" s="21"/>
    </row>
    <row r="59" spans="1:15" x14ac:dyDescent="0.3">
      <c r="A59" s="2">
        <v>58</v>
      </c>
      <c r="B59" s="3">
        <f>SUM('STEP 2 - Questionnaire'!J70)</f>
        <v>0</v>
      </c>
      <c r="C59" s="3" t="s">
        <v>3</v>
      </c>
      <c r="D59" s="23">
        <f t="shared" si="4"/>
        <v>5</v>
      </c>
      <c r="E59" s="21"/>
      <c r="L59" s="21"/>
      <c r="M59" s="21"/>
      <c r="N59" s="21"/>
      <c r="O59" s="21"/>
    </row>
    <row r="60" spans="1:15" x14ac:dyDescent="0.3">
      <c r="A60" s="2">
        <v>59</v>
      </c>
      <c r="B60" s="3">
        <f>SUM('STEP 2 - Questionnaire'!J71)</f>
        <v>0</v>
      </c>
      <c r="C60" s="3" t="s">
        <v>2</v>
      </c>
      <c r="D60" s="23">
        <f t="shared" si="4"/>
        <v>0</v>
      </c>
      <c r="E60" s="21"/>
      <c r="L60" s="21"/>
      <c r="M60" s="21"/>
      <c r="N60" s="21"/>
      <c r="O60" s="21"/>
    </row>
    <row r="61" spans="1:15" x14ac:dyDescent="0.3">
      <c r="A61" s="2">
        <v>60</v>
      </c>
      <c r="B61" s="3">
        <f>SUM('STEP 2 - Questionnaire'!J72)</f>
        <v>0</v>
      </c>
      <c r="C61" s="3" t="s">
        <v>3</v>
      </c>
      <c r="D61" s="23">
        <f t="shared" si="4"/>
        <v>5</v>
      </c>
      <c r="E61" s="21"/>
      <c r="L61" s="21"/>
      <c r="M61" s="21"/>
      <c r="N61" s="21"/>
      <c r="O61" s="21"/>
    </row>
    <row r="62" spans="1:15" x14ac:dyDescent="0.3">
      <c r="A62" s="2">
        <v>61</v>
      </c>
      <c r="B62" s="3">
        <f>SUM('STEP 2 - Questionnaire'!J73)</f>
        <v>0</v>
      </c>
      <c r="C62" s="3" t="s">
        <v>2</v>
      </c>
      <c r="D62" s="23">
        <f t="shared" si="4"/>
        <v>0</v>
      </c>
      <c r="E62" s="21"/>
      <c r="L62" s="21"/>
      <c r="M62" s="21"/>
      <c r="N62" s="21"/>
      <c r="O62" s="21"/>
    </row>
    <row r="63" spans="1:15" x14ac:dyDescent="0.3">
      <c r="A63" s="2">
        <v>62</v>
      </c>
      <c r="B63" s="3">
        <f>SUM('STEP 2 - Questionnaire'!J74)</f>
        <v>0</v>
      </c>
      <c r="C63" s="3" t="s">
        <v>2</v>
      </c>
      <c r="D63" s="23">
        <f t="shared" si="4"/>
        <v>0</v>
      </c>
      <c r="E63" s="21"/>
      <c r="L63" s="21"/>
      <c r="M63" s="21"/>
      <c r="N63" s="21"/>
      <c r="O63" s="21"/>
    </row>
    <row r="64" spans="1:15" x14ac:dyDescent="0.3">
      <c r="A64" s="2">
        <v>63</v>
      </c>
      <c r="B64" s="3">
        <f>SUM('STEP 2 - Questionnaire'!J75)</f>
        <v>0</v>
      </c>
      <c r="C64" s="3" t="s">
        <v>2</v>
      </c>
      <c r="D64" s="23">
        <f t="shared" si="4"/>
        <v>0</v>
      </c>
      <c r="E64" s="21"/>
      <c r="L64" s="21"/>
      <c r="M64" s="21"/>
      <c r="N64" s="21"/>
      <c r="O64" s="21"/>
    </row>
    <row r="65" spans="1:15" x14ac:dyDescent="0.3">
      <c r="A65" s="2">
        <v>64</v>
      </c>
      <c r="B65" s="3">
        <f>SUM('STEP 2 - Questionnaire'!J76)</f>
        <v>0</v>
      </c>
      <c r="C65" s="3" t="s">
        <v>2</v>
      </c>
      <c r="D65" s="23">
        <f t="shared" ref="D65:D69" si="17">IF(C65="P",B65,5-B65)</f>
        <v>0</v>
      </c>
      <c r="E65" s="21"/>
      <c r="L65" s="21"/>
      <c r="M65" s="21"/>
      <c r="N65" s="21"/>
      <c r="O65" s="21"/>
    </row>
    <row r="66" spans="1:15" x14ac:dyDescent="0.3">
      <c r="A66" s="2">
        <v>65</v>
      </c>
      <c r="B66" s="3">
        <f>SUM('STEP 2 - Questionnaire'!J77)</f>
        <v>0</v>
      </c>
      <c r="C66" s="3" t="s">
        <v>2</v>
      </c>
      <c r="D66" s="23">
        <f t="shared" si="17"/>
        <v>0</v>
      </c>
      <c r="E66" s="21"/>
      <c r="L66" s="21"/>
      <c r="M66" s="21"/>
      <c r="N66" s="21"/>
      <c r="O66" s="21"/>
    </row>
    <row r="67" spans="1:15" x14ac:dyDescent="0.3">
      <c r="A67" s="2">
        <v>66</v>
      </c>
      <c r="B67" s="3">
        <f>SUM('STEP 2 - Questionnaire'!J78)</f>
        <v>0</v>
      </c>
      <c r="C67" s="3" t="s">
        <v>2</v>
      </c>
      <c r="D67" s="23">
        <f t="shared" si="17"/>
        <v>0</v>
      </c>
      <c r="E67" s="21"/>
      <c r="L67" s="21"/>
      <c r="M67" s="21"/>
      <c r="N67" s="21"/>
      <c r="O67" s="21"/>
    </row>
    <row r="68" spans="1:15" x14ac:dyDescent="0.3">
      <c r="A68" s="2">
        <v>67</v>
      </c>
      <c r="B68" s="3">
        <f>SUM('STEP 2 - Questionnaire'!J79)</f>
        <v>0</v>
      </c>
      <c r="C68" s="3" t="s">
        <v>2</v>
      </c>
      <c r="D68" s="23">
        <f t="shared" si="17"/>
        <v>0</v>
      </c>
      <c r="E68" s="21"/>
      <c r="L68" s="21"/>
      <c r="M68" s="21"/>
      <c r="N68" s="21"/>
      <c r="O68" s="21"/>
    </row>
    <row r="69" spans="1:15" ht="15" thickBot="1" x14ac:dyDescent="0.35">
      <c r="A69" s="4">
        <v>68</v>
      </c>
      <c r="B69" s="5">
        <f>SUM('STEP 2 - Questionnaire'!J80)</f>
        <v>0</v>
      </c>
      <c r="C69" s="5" t="s">
        <v>2</v>
      </c>
      <c r="D69" s="24">
        <f t="shared" si="17"/>
        <v>0</v>
      </c>
      <c r="E69" s="21"/>
      <c r="L69" s="21"/>
      <c r="M69" s="21"/>
      <c r="N69" s="21"/>
      <c r="O69" s="21"/>
    </row>
    <row r="71" spans="1:15" x14ac:dyDescent="0.3">
      <c r="A71" s="39" t="s">
        <v>176</v>
      </c>
    </row>
    <row r="72" spans="1:15" x14ac:dyDescent="0.3">
      <c r="A72" s="39" t="str">
        <f>SUBSTITUTE(A71,"XXX",'STEP 1 - Your Details'!D23,1)</f>
        <v>Jo, your current self-rated top 6 competencies are as follows:</v>
      </c>
    </row>
    <row r="74" spans="1:15" x14ac:dyDescent="0.3">
      <c r="A74" s="39" t="s">
        <v>187</v>
      </c>
    </row>
    <row r="75" spans="1:15" x14ac:dyDescent="0.3">
      <c r="A75" s="39" t="str">
        <f>SUBSTITUTE(A74,"XXX",'STEP 1 - Your Details'!D23)</f>
        <v>Jo, your current self-rated bottom 4 competencies are as follows:</v>
      </c>
    </row>
    <row r="77" spans="1:15" x14ac:dyDescent="0.3">
      <c r="A77" s="39" t="s">
        <v>192</v>
      </c>
    </row>
    <row r="78" spans="1:15" x14ac:dyDescent="0.3">
      <c r="A78" s="39" t="str">
        <f>SUBSTITUTE(A77,"XXX",'STEP 1 - Your Details'!D23,1)</f>
        <v>Jo, here are competencies where statements differ by a rating of 3 or more points within a competency. Note that it is possible that you may have no significant point spreads:</v>
      </c>
    </row>
  </sheetData>
  <sheetProtection algorithmName="SHA-512" hashValue="x9JQPhJTnh/wGXm1sR1lENHoG7sdMB+40UnwNXgI3gabu5sA6HugLW1Q2NxSsw2txxTzYjqDxFzA/S953QmPAQ==" saltValue="eRGZh/w75NQVWU0mDW4q6g==" spinCount="100000" sheet="1" objects="1" scenarios="1"/>
  <conditionalFormatting sqref="C2:C69">
    <cfRule type="containsText" dxfId="0" priority="1" operator="containsText" text="N">
      <formula>NOT(ISERROR(SEARCH("N",C2)))</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5"/>
  <sheetViews>
    <sheetView topLeftCell="XFD1" workbookViewId="0">
      <selection sqref="A1:XFD1048576"/>
    </sheetView>
  </sheetViews>
  <sheetFormatPr defaultColWidth="0" defaultRowHeight="14.4" x14ac:dyDescent="0.3"/>
  <cols>
    <col min="1" max="1" width="8.77734375" style="1" hidden="1" customWidth="1"/>
    <col min="2" max="2" width="40.44140625" hidden="1" customWidth="1"/>
    <col min="3" max="3" width="30" hidden="1" customWidth="1"/>
    <col min="4" max="4" width="30" style="30" hidden="1" customWidth="1"/>
    <col min="5" max="5" width="30" hidden="1" customWidth="1"/>
    <col min="6" max="16384" width="5.6640625" hidden="1"/>
  </cols>
  <sheetData>
    <row r="1" spans="1:4" s="17" customFormat="1" x14ac:dyDescent="0.3">
      <c r="A1" s="15" t="s">
        <v>14</v>
      </c>
      <c r="B1" s="16" t="s">
        <v>0</v>
      </c>
      <c r="C1" s="15" t="s">
        <v>116</v>
      </c>
      <c r="D1" s="16" t="s">
        <v>15</v>
      </c>
    </row>
    <row r="2" spans="1:4" x14ac:dyDescent="0.3">
      <c r="A2" s="1">
        <v>1</v>
      </c>
      <c r="B2" t="s">
        <v>21</v>
      </c>
      <c r="C2" t="s">
        <v>117</v>
      </c>
      <c r="D2" s="30" t="s">
        <v>123</v>
      </c>
    </row>
    <row r="3" spans="1:4" x14ac:dyDescent="0.3">
      <c r="A3" s="21">
        <v>2</v>
      </c>
      <c r="B3" t="s">
        <v>22</v>
      </c>
      <c r="C3" t="s">
        <v>117</v>
      </c>
      <c r="D3" s="30" t="s">
        <v>124</v>
      </c>
    </row>
    <row r="4" spans="1:4" x14ac:dyDescent="0.3">
      <c r="A4" s="21">
        <v>3</v>
      </c>
      <c r="B4" t="s">
        <v>23</v>
      </c>
      <c r="C4" t="s">
        <v>117</v>
      </c>
      <c r="D4" s="30" t="s">
        <v>201</v>
      </c>
    </row>
    <row r="5" spans="1:4" x14ac:dyDescent="0.3">
      <c r="A5" s="21">
        <v>4</v>
      </c>
      <c r="B5" t="s">
        <v>24</v>
      </c>
      <c r="C5" t="s">
        <v>117</v>
      </c>
      <c r="D5" s="30" t="s">
        <v>125</v>
      </c>
    </row>
    <row r="6" spans="1:4" x14ac:dyDescent="0.3">
      <c r="A6" s="21">
        <v>5</v>
      </c>
      <c r="B6" t="s">
        <v>25</v>
      </c>
      <c r="C6" t="s">
        <v>117</v>
      </c>
      <c r="D6" s="30" t="s">
        <v>126</v>
      </c>
    </row>
    <row r="7" spans="1:4" x14ac:dyDescent="0.3">
      <c r="A7" s="21">
        <v>6</v>
      </c>
      <c r="B7" t="s">
        <v>26</v>
      </c>
      <c r="C7" t="s">
        <v>117</v>
      </c>
      <c r="D7" s="30" t="s">
        <v>127</v>
      </c>
    </row>
    <row r="8" spans="1:4" x14ac:dyDescent="0.3">
      <c r="A8" s="21">
        <v>7</v>
      </c>
      <c r="B8" t="s">
        <v>27</v>
      </c>
      <c r="C8" t="s">
        <v>117</v>
      </c>
      <c r="D8" s="30" t="s">
        <v>202</v>
      </c>
    </row>
    <row r="9" spans="1:4" x14ac:dyDescent="0.3">
      <c r="A9" s="21">
        <v>8</v>
      </c>
      <c r="B9" t="s">
        <v>28</v>
      </c>
      <c r="C9" t="s">
        <v>117</v>
      </c>
      <c r="D9" s="30" t="s">
        <v>128</v>
      </c>
    </row>
    <row r="10" spans="1:4" x14ac:dyDescent="0.3">
      <c r="A10" s="21">
        <v>9</v>
      </c>
      <c r="B10" t="s">
        <v>149</v>
      </c>
      <c r="C10" t="s">
        <v>118</v>
      </c>
      <c r="D10" s="30" t="s">
        <v>129</v>
      </c>
    </row>
    <row r="11" spans="1:4" x14ac:dyDescent="0.3">
      <c r="A11" s="21">
        <v>10</v>
      </c>
      <c r="B11" t="s">
        <v>150</v>
      </c>
      <c r="C11" t="s">
        <v>118</v>
      </c>
      <c r="D11" s="30" t="s">
        <v>130</v>
      </c>
    </row>
    <row r="12" spans="1:4" x14ac:dyDescent="0.3">
      <c r="A12" s="21">
        <v>11</v>
      </c>
      <c r="B12" t="s">
        <v>207</v>
      </c>
      <c r="C12" t="s">
        <v>118</v>
      </c>
      <c r="D12" s="30" t="s">
        <v>208</v>
      </c>
    </row>
    <row r="13" spans="1:4" x14ac:dyDescent="0.3">
      <c r="A13" s="21">
        <v>12</v>
      </c>
      <c r="B13" t="s">
        <v>29</v>
      </c>
      <c r="C13" t="s">
        <v>118</v>
      </c>
      <c r="D13" s="30" t="s">
        <v>131</v>
      </c>
    </row>
    <row r="14" spans="1:4" x14ac:dyDescent="0.3">
      <c r="A14" s="21">
        <v>13</v>
      </c>
      <c r="B14" t="s">
        <v>30</v>
      </c>
      <c r="C14" t="s">
        <v>119</v>
      </c>
      <c r="D14" s="30" t="s">
        <v>203</v>
      </c>
    </row>
    <row r="15" spans="1:4" x14ac:dyDescent="0.3">
      <c r="A15" s="21">
        <v>14</v>
      </c>
      <c r="B15" t="s">
        <v>31</v>
      </c>
      <c r="C15" t="s">
        <v>119</v>
      </c>
      <c r="D15" s="30" t="s">
        <v>132</v>
      </c>
    </row>
    <row r="16" spans="1:4" x14ac:dyDescent="0.3">
      <c r="A16" s="21">
        <v>15</v>
      </c>
      <c r="B16" t="s">
        <v>32</v>
      </c>
      <c r="C16" t="s">
        <v>119</v>
      </c>
      <c r="D16" s="30" t="s">
        <v>133</v>
      </c>
    </row>
    <row r="17" spans="1:4" x14ac:dyDescent="0.3">
      <c r="A17" s="21">
        <v>16</v>
      </c>
      <c r="B17" t="s">
        <v>33</v>
      </c>
      <c r="C17" t="s">
        <v>119</v>
      </c>
      <c r="D17" s="30" t="s">
        <v>134</v>
      </c>
    </row>
    <row r="18" spans="1:4" x14ac:dyDescent="0.3">
      <c r="A18" s="21">
        <v>17</v>
      </c>
      <c r="B18" t="s">
        <v>194</v>
      </c>
      <c r="C18" t="s">
        <v>119</v>
      </c>
      <c r="D18" s="30" t="s">
        <v>135</v>
      </c>
    </row>
    <row r="19" spans="1:4" x14ac:dyDescent="0.3">
      <c r="A19" s="21">
        <v>18</v>
      </c>
      <c r="B19" t="s">
        <v>34</v>
      </c>
      <c r="C19" t="s">
        <v>119</v>
      </c>
      <c r="D19" s="30" t="s">
        <v>136</v>
      </c>
    </row>
    <row r="20" spans="1:4" x14ac:dyDescent="0.3">
      <c r="A20" s="21">
        <v>19</v>
      </c>
      <c r="B20" t="s">
        <v>216</v>
      </c>
      <c r="C20" t="s">
        <v>118</v>
      </c>
      <c r="D20" s="30" t="s">
        <v>137</v>
      </c>
    </row>
    <row r="21" spans="1:4" x14ac:dyDescent="0.3">
      <c r="A21" s="21">
        <v>20</v>
      </c>
      <c r="B21" t="s">
        <v>35</v>
      </c>
      <c r="C21" t="s">
        <v>120</v>
      </c>
      <c r="D21" s="30" t="s">
        <v>204</v>
      </c>
    </row>
    <row r="22" spans="1:4" x14ac:dyDescent="0.3">
      <c r="A22" s="21">
        <v>21</v>
      </c>
      <c r="B22" t="s">
        <v>212</v>
      </c>
      <c r="C22" t="s">
        <v>120</v>
      </c>
      <c r="D22" s="30" t="s">
        <v>213</v>
      </c>
    </row>
    <row r="23" spans="1:4" x14ac:dyDescent="0.3">
      <c r="A23" s="21">
        <v>22</v>
      </c>
      <c r="B23" t="s">
        <v>214</v>
      </c>
      <c r="C23" t="s">
        <v>120</v>
      </c>
      <c r="D23" s="30" t="s">
        <v>138</v>
      </c>
    </row>
    <row r="24" spans="1:4" x14ac:dyDescent="0.3">
      <c r="A24" s="21">
        <v>23</v>
      </c>
      <c r="B24" t="s">
        <v>215</v>
      </c>
      <c r="C24" t="s">
        <v>120</v>
      </c>
      <c r="D24" s="30" t="s">
        <v>139</v>
      </c>
    </row>
    <row r="25" spans="1:4" x14ac:dyDescent="0.3">
      <c r="A25" s="21">
        <v>24</v>
      </c>
      <c r="B25" t="s">
        <v>36</v>
      </c>
      <c r="C25" t="s">
        <v>120</v>
      </c>
      <c r="D25" s="30" t="s">
        <v>140</v>
      </c>
    </row>
    <row r="26" spans="1:4" x14ac:dyDescent="0.3">
      <c r="A26" s="21">
        <v>25</v>
      </c>
      <c r="B26" t="s">
        <v>37</v>
      </c>
      <c r="C26" t="s">
        <v>120</v>
      </c>
      <c r="D26" s="30" t="s">
        <v>141</v>
      </c>
    </row>
    <row r="27" spans="1:4" x14ac:dyDescent="0.3">
      <c r="A27" s="21">
        <v>26</v>
      </c>
      <c r="B27" t="s">
        <v>195</v>
      </c>
      <c r="C27" t="s">
        <v>120</v>
      </c>
      <c r="D27" s="30" t="s">
        <v>142</v>
      </c>
    </row>
    <row r="28" spans="1:4" x14ac:dyDescent="0.3">
      <c r="A28" s="21">
        <v>27</v>
      </c>
      <c r="B28" t="s">
        <v>209</v>
      </c>
      <c r="C28" t="s">
        <v>121</v>
      </c>
      <c r="D28" s="30" t="s">
        <v>210</v>
      </c>
    </row>
    <row r="29" spans="1:4" x14ac:dyDescent="0.3">
      <c r="A29" s="21">
        <v>28</v>
      </c>
      <c r="B29" t="s">
        <v>196</v>
      </c>
      <c r="C29" t="s">
        <v>121</v>
      </c>
      <c r="D29" s="30" t="s">
        <v>143</v>
      </c>
    </row>
    <row r="30" spans="1:4" x14ac:dyDescent="0.3">
      <c r="A30" s="21">
        <v>29</v>
      </c>
      <c r="B30" t="s">
        <v>197</v>
      </c>
      <c r="C30" t="s">
        <v>121</v>
      </c>
      <c r="D30" s="30" t="s">
        <v>211</v>
      </c>
    </row>
    <row r="31" spans="1:4" x14ac:dyDescent="0.3">
      <c r="A31" s="21">
        <v>30</v>
      </c>
      <c r="B31" t="s">
        <v>38</v>
      </c>
      <c r="C31" t="s">
        <v>122</v>
      </c>
      <c r="D31" s="30" t="s">
        <v>144</v>
      </c>
    </row>
    <row r="32" spans="1:4" x14ac:dyDescent="0.3">
      <c r="A32" s="21">
        <v>31</v>
      </c>
      <c r="B32" t="s">
        <v>198</v>
      </c>
      <c r="C32" t="s">
        <v>122</v>
      </c>
      <c r="D32" s="30" t="s">
        <v>145</v>
      </c>
    </row>
    <row r="33" spans="1:4" x14ac:dyDescent="0.3">
      <c r="A33" s="21">
        <v>32</v>
      </c>
      <c r="B33" t="s">
        <v>199</v>
      </c>
      <c r="C33" t="s">
        <v>122</v>
      </c>
      <c r="D33" s="30" t="s">
        <v>148</v>
      </c>
    </row>
    <row r="34" spans="1:4" x14ac:dyDescent="0.3">
      <c r="A34" s="21">
        <v>33</v>
      </c>
      <c r="B34" t="s">
        <v>151</v>
      </c>
      <c r="C34" t="s">
        <v>122</v>
      </c>
      <c r="D34" s="30" t="s">
        <v>146</v>
      </c>
    </row>
    <row r="35" spans="1:4" x14ac:dyDescent="0.3">
      <c r="A35" s="21">
        <v>34</v>
      </c>
      <c r="B35" t="s">
        <v>200</v>
      </c>
      <c r="C35" t="s">
        <v>122</v>
      </c>
      <c r="D35" s="30" t="s">
        <v>147</v>
      </c>
    </row>
  </sheetData>
  <sheetProtection algorithmName="SHA-512" hashValue="WpCnC1pheZ1wLXYg1zJy8pM81NAi+E9jj2iBXc31TD+hwjYX1PJRQAoMEEAaE1/jHJCO3izjl5sqxE17kPA8NQ==" saltValue="j65r6jRROgiVox3oqO0Y7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STEP 1 - Your Details</vt:lpstr>
      <vt:lpstr>STEP 2 - Questionnaire</vt:lpstr>
      <vt:lpstr>STEP 3 - Results</vt:lpstr>
      <vt:lpstr>STEP 4 - Development Plan</vt:lpstr>
      <vt:lpstr>BACKGROUND</vt:lpstr>
      <vt:lpstr>DESCRIPTIONS</vt:lpstr>
      <vt:lpstr>'STEP 3 - Results'!Print_Area</vt:lpstr>
      <vt:lpstr>'STEP 4 - Development Plan'!Print_Area</vt:lpstr>
    </vt:vector>
  </TitlesOfParts>
  <Manager>J van Vuuren</Manager>
  <Company>Now Matters (Pty)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SAICA Competency Dial</dc:title>
  <dc:subject>Competency Development</dc:subject>
  <dc:creator>J van Vuuren;Cathy Farlam Ashton</dc:creator>
  <cp:lastModifiedBy>J van Vuuren</cp:lastModifiedBy>
  <cp:revision>1</cp:revision>
  <cp:lastPrinted>2021-06-28T21:37:49Z</cp:lastPrinted>
  <dcterms:created xsi:type="dcterms:W3CDTF">2021-03-23T12:30:44Z</dcterms:created>
  <dcterms:modified xsi:type="dcterms:W3CDTF">2021-07-20T19:52:04Z</dcterms:modified>
  <cp:version>1.0</cp:version>
</cp:coreProperties>
</file>